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48309120017\Desktop\New folder\"/>
    </mc:Choice>
  </mc:AlternateContent>
  <bookViews>
    <workbookView xWindow="-105" yWindow="-105" windowWidth="19425" windowHeight="10425" tabRatio="842"/>
  </bookViews>
  <sheets>
    <sheet name="Lisa 3" sheetId="4" r:id="rId1"/>
    <sheet name="annuiteetgraafik lisa 6.1" sheetId="9" r:id="rId2"/>
    <sheet name="annuiteetgraafik lisa 6.2" sheetId="11" r:id="rId3"/>
    <sheet name="Annuiteetgraafik BIL" sheetId="5" r:id="rId4"/>
    <sheet name="Annuiteetgraafik INV" sheetId="6" r:id="rId5"/>
    <sheet name="Annuiteetgraafik TS" sheetId="7" r:id="rId6"/>
    <sheet name="Annuiteetgraafik ES"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7" i="5" l="1"/>
  <c r="D77" i="5" s="1"/>
  <c r="F77" i="5"/>
  <c r="F78" i="5" s="1"/>
  <c r="A77" i="5"/>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F79" i="5" l="1"/>
  <c r="E77" i="5"/>
  <c r="G77" i="5" s="1"/>
  <c r="C78" i="5" s="1"/>
  <c r="D78" i="5" l="1"/>
  <c r="E78" i="5" s="1"/>
  <c r="G78" i="5" s="1"/>
  <c r="C79" i="5" s="1"/>
  <c r="F80" i="5"/>
  <c r="D79" i="5" l="1"/>
  <c r="E79" i="5" s="1"/>
  <c r="G79" i="5" s="1"/>
  <c r="C80" i="5" s="1"/>
  <c r="F81" i="5"/>
  <c r="D80" i="5" l="1"/>
  <c r="E80" i="5" s="1"/>
  <c r="G80" i="5" s="1"/>
  <c r="C81" i="5" s="1"/>
  <c r="F82" i="5"/>
  <c r="D81" i="5" l="1"/>
  <c r="E81" i="5" s="1"/>
  <c r="G81" i="5" s="1"/>
  <c r="C82" i="5" s="1"/>
  <c r="F83" i="5"/>
  <c r="D82" i="5" l="1"/>
  <c r="E82" i="5" s="1"/>
  <c r="G82" i="5" s="1"/>
  <c r="C83" i="5" s="1"/>
  <c r="F84" i="5"/>
  <c r="D83" i="5" l="1"/>
  <c r="E83" i="5" s="1"/>
  <c r="G83" i="5" s="1"/>
  <c r="C84" i="5" s="1"/>
  <c r="F85" i="5"/>
  <c r="D84" i="5" l="1"/>
  <c r="E84" i="5" s="1"/>
  <c r="G84" i="5" s="1"/>
  <c r="C85" i="5" s="1"/>
  <c r="F86" i="5"/>
  <c r="D85" i="5" l="1"/>
  <c r="E85" i="5" s="1"/>
  <c r="G85" i="5" s="1"/>
  <c r="C86" i="5" s="1"/>
  <c r="F87" i="5"/>
  <c r="D86" i="5" l="1"/>
  <c r="E86" i="5" s="1"/>
  <c r="G86" i="5" s="1"/>
  <c r="C87" i="5" s="1"/>
  <c r="F88" i="5"/>
  <c r="D87" i="5" l="1"/>
  <c r="E87" i="5" s="1"/>
  <c r="G87" i="5" s="1"/>
  <c r="C88" i="5" s="1"/>
  <c r="F89" i="5"/>
  <c r="D88" i="5" l="1"/>
  <c r="E88" i="5" s="1"/>
  <c r="G88" i="5" s="1"/>
  <c r="C89" i="5" s="1"/>
  <c r="F90" i="5"/>
  <c r="D89" i="5" l="1"/>
  <c r="E89" i="5" s="1"/>
  <c r="G89" i="5" s="1"/>
  <c r="C90" i="5" s="1"/>
  <c r="F91" i="5"/>
  <c r="D90" i="5" l="1"/>
  <c r="E90" i="5" s="1"/>
  <c r="G90" i="5" s="1"/>
  <c r="C91" i="5" s="1"/>
  <c r="F92" i="5"/>
  <c r="D91" i="5" l="1"/>
  <c r="E91" i="5" s="1"/>
  <c r="G91" i="5" s="1"/>
  <c r="C92" i="5" s="1"/>
  <c r="F93" i="5"/>
  <c r="D92" i="5" l="1"/>
  <c r="E92" i="5" s="1"/>
  <c r="G92" i="5"/>
  <c r="C93" i="5" s="1"/>
  <c r="F94" i="5"/>
  <c r="F95" i="5" l="1"/>
  <c r="D93" i="5"/>
  <c r="E93" i="5" s="1"/>
  <c r="G93" i="5" s="1"/>
  <c r="C94" i="5" s="1"/>
  <c r="D94" i="5" l="1"/>
  <c r="E94" i="5" s="1"/>
  <c r="G94" i="5" s="1"/>
  <c r="C95" i="5" s="1"/>
  <c r="F96" i="5"/>
  <c r="D95" i="5" l="1"/>
  <c r="E95" i="5" s="1"/>
  <c r="G95" i="5" s="1"/>
  <c r="C96" i="5" s="1"/>
  <c r="F97" i="5"/>
  <c r="D96" i="5" l="1"/>
  <c r="E96" i="5" s="1"/>
  <c r="G96" i="5" s="1"/>
  <c r="C97" i="5" s="1"/>
  <c r="F98" i="5"/>
  <c r="D97" i="5" l="1"/>
  <c r="E97" i="5" s="1"/>
  <c r="G97" i="5" s="1"/>
  <c r="C98" i="5" s="1"/>
  <c r="F99" i="5"/>
  <c r="D98" i="5" l="1"/>
  <c r="E98" i="5" s="1"/>
  <c r="G98" i="5" s="1"/>
  <c r="C99" i="5" s="1"/>
  <c r="F100" i="5"/>
  <c r="D99" i="5" l="1"/>
  <c r="E99" i="5" s="1"/>
  <c r="G99" i="5" s="1"/>
  <c r="C100" i="5" s="1"/>
  <c r="F101" i="5"/>
  <c r="D100" i="5" l="1"/>
  <c r="E100" i="5" s="1"/>
  <c r="G100" i="5" s="1"/>
  <c r="C101" i="5" s="1"/>
  <c r="F102" i="5"/>
  <c r="D101" i="5" l="1"/>
  <c r="E101" i="5" s="1"/>
  <c r="G101" i="5" s="1"/>
  <c r="C102" i="5" s="1"/>
  <c r="F103" i="5"/>
  <c r="D102" i="5" l="1"/>
  <c r="E102" i="5" s="1"/>
  <c r="G102" i="5" s="1"/>
  <c r="C103" i="5" s="1"/>
  <c r="F104" i="5"/>
  <c r="D103" i="5" l="1"/>
  <c r="E103" i="5" s="1"/>
  <c r="G103" i="5" s="1"/>
  <c r="C104" i="5" s="1"/>
  <c r="F105" i="5"/>
  <c r="D104" i="5" l="1"/>
  <c r="E104" i="5" s="1"/>
  <c r="G104" i="5" s="1"/>
  <c r="C105" i="5" s="1"/>
  <c r="F106" i="5"/>
  <c r="D105" i="5" l="1"/>
  <c r="E105" i="5" s="1"/>
  <c r="G105" i="5" s="1"/>
  <c r="C106" i="5" s="1"/>
  <c r="F107" i="5"/>
  <c r="D106" i="5" l="1"/>
  <c r="E106" i="5" s="1"/>
  <c r="G106" i="5" s="1"/>
  <c r="C107" i="5" s="1"/>
  <c r="F108" i="5"/>
  <c r="D107" i="5" l="1"/>
  <c r="E107" i="5" s="1"/>
  <c r="G107" i="5" s="1"/>
  <c r="C108" i="5" s="1"/>
  <c r="F109" i="5"/>
  <c r="D108" i="5" l="1"/>
  <c r="E108" i="5" s="1"/>
  <c r="G108" i="5" s="1"/>
  <c r="C109" i="5" s="1"/>
  <c r="F110" i="5"/>
  <c r="D109" i="5" l="1"/>
  <c r="E109" i="5" s="1"/>
  <c r="G109" i="5" s="1"/>
  <c r="C110" i="5" s="1"/>
  <c r="F111" i="5"/>
  <c r="D110" i="5" l="1"/>
  <c r="E110" i="5" s="1"/>
  <c r="G110" i="5" s="1"/>
  <c r="C111" i="5" s="1"/>
  <c r="F112" i="5"/>
  <c r="D111" i="5" l="1"/>
  <c r="E111" i="5" s="1"/>
  <c r="G111" i="5" s="1"/>
  <c r="C112" i="5" s="1"/>
  <c r="F113" i="5"/>
  <c r="D112" i="5" l="1"/>
  <c r="E112" i="5" s="1"/>
  <c r="G112" i="5" s="1"/>
  <c r="C113" i="5" s="1"/>
  <c r="F114" i="5"/>
  <c r="D113" i="5" l="1"/>
  <c r="E113" i="5" s="1"/>
  <c r="G113" i="5" s="1"/>
  <c r="C114" i="5" s="1"/>
  <c r="F115" i="5"/>
  <c r="D114" i="5" l="1"/>
  <c r="E114" i="5" s="1"/>
  <c r="G114" i="5" s="1"/>
  <c r="C115" i="5" s="1"/>
  <c r="F116" i="5"/>
  <c r="D115" i="5" l="1"/>
  <c r="E115" i="5" s="1"/>
  <c r="G115" i="5" s="1"/>
  <c r="C116" i="5" s="1"/>
  <c r="F117" i="5"/>
  <c r="D116" i="5" l="1"/>
  <c r="E116" i="5" s="1"/>
  <c r="G116" i="5"/>
  <c r="C117" i="5" s="1"/>
  <c r="F118" i="5"/>
  <c r="D117" i="5" l="1"/>
  <c r="E117" i="5" s="1"/>
  <c r="G117" i="5" s="1"/>
  <c r="C118" i="5" s="1"/>
  <c r="F119" i="5"/>
  <c r="D118" i="5" l="1"/>
  <c r="E118" i="5" s="1"/>
  <c r="G118" i="5" s="1"/>
  <c r="C119" i="5" s="1"/>
  <c r="F120" i="5"/>
  <c r="D119" i="5" l="1"/>
  <c r="E119" i="5" s="1"/>
  <c r="G119" i="5" s="1"/>
  <c r="C120" i="5" s="1"/>
  <c r="F121" i="5"/>
  <c r="D120" i="5" l="1"/>
  <c r="E120" i="5" s="1"/>
  <c r="G120" i="5" s="1"/>
  <c r="C121" i="5" s="1"/>
  <c r="F122" i="5"/>
  <c r="D121" i="5" l="1"/>
  <c r="E121" i="5" s="1"/>
  <c r="G121" i="5" s="1"/>
  <c r="C122" i="5" s="1"/>
  <c r="F123" i="5"/>
  <c r="D122" i="5" l="1"/>
  <c r="E122" i="5" s="1"/>
  <c r="G122" i="5" s="1"/>
  <c r="C123" i="5" s="1"/>
  <c r="F124" i="5"/>
  <c r="D123" i="5" l="1"/>
  <c r="E123" i="5" s="1"/>
  <c r="G123" i="5" s="1"/>
  <c r="C124" i="5" s="1"/>
  <c r="F125" i="5"/>
  <c r="D124" i="5" l="1"/>
  <c r="E124" i="5" s="1"/>
  <c r="G124" i="5"/>
  <c r="C125" i="5" s="1"/>
  <c r="F126" i="5"/>
  <c r="D125" i="5" l="1"/>
  <c r="E125" i="5" s="1"/>
  <c r="G125" i="5" s="1"/>
  <c r="C126" i="5" s="1"/>
  <c r="F127" i="5"/>
  <c r="D126" i="5" l="1"/>
  <c r="E126" i="5" s="1"/>
  <c r="G126" i="5" s="1"/>
  <c r="C127" i="5" s="1"/>
  <c r="F128" i="5"/>
  <c r="D127" i="5" l="1"/>
  <c r="E127" i="5" s="1"/>
  <c r="G127" i="5" s="1"/>
  <c r="C128" i="5" s="1"/>
  <c r="F129" i="5"/>
  <c r="D128" i="5" l="1"/>
  <c r="E128" i="5" s="1"/>
  <c r="G128" i="5"/>
  <c r="C129" i="5" s="1"/>
  <c r="F130" i="5"/>
  <c r="D129" i="5" l="1"/>
  <c r="E129" i="5" s="1"/>
  <c r="G129" i="5" s="1"/>
  <c r="C130" i="5" s="1"/>
  <c r="F131" i="5"/>
  <c r="D130" i="5" l="1"/>
  <c r="E130" i="5" s="1"/>
  <c r="G130" i="5" s="1"/>
  <c r="C131" i="5" s="1"/>
  <c r="F132" i="5"/>
  <c r="D131" i="5" l="1"/>
  <c r="E131" i="5" s="1"/>
  <c r="G131" i="5" s="1"/>
  <c r="C132" i="5" s="1"/>
  <c r="F133" i="5"/>
  <c r="D132" i="5" l="1"/>
  <c r="E132" i="5" s="1"/>
  <c r="G132" i="5"/>
  <c r="C133" i="5" s="1"/>
  <c r="F134" i="5"/>
  <c r="F135" i="5" l="1"/>
  <c r="D133" i="5"/>
  <c r="E133" i="5" s="1"/>
  <c r="G133" i="5" s="1"/>
  <c r="C134" i="5" s="1"/>
  <c r="D134" i="5" l="1"/>
  <c r="E134" i="5" s="1"/>
  <c r="G134" i="5" s="1"/>
  <c r="C135" i="5" s="1"/>
  <c r="F136" i="5"/>
  <c r="D135" i="5" l="1"/>
  <c r="E135" i="5" s="1"/>
  <c r="G135" i="5" s="1"/>
  <c r="C136" i="5" s="1"/>
  <c r="D136" i="5" l="1"/>
  <c r="E136" i="5" s="1"/>
  <c r="G136" i="5"/>
  <c r="E31" i="4" l="1"/>
  <c r="F20" i="4"/>
  <c r="E13" i="4" l="1"/>
  <c r="E14" i="4"/>
  <c r="E15" i="4"/>
  <c r="E23" i="4" l="1"/>
  <c r="C42" i="9" l="1"/>
  <c r="D41" i="9"/>
  <c r="E41" i="9" s="1"/>
  <c r="F41" i="9" s="1"/>
  <c r="G41" i="9" s="1"/>
  <c r="H41" i="9" s="1"/>
  <c r="I41" i="9" s="1"/>
  <c r="J41" i="9" s="1"/>
  <c r="K41" i="9" s="1"/>
  <c r="L41" i="9" s="1"/>
  <c r="M41" i="9" s="1"/>
  <c r="N41" i="9" s="1"/>
  <c r="O41" i="9" s="1"/>
  <c r="P41" i="9" s="1"/>
  <c r="Q41" i="9" s="1"/>
  <c r="R41" i="9" s="1"/>
  <c r="S41" i="9" s="1"/>
  <c r="T41" i="9" s="1"/>
  <c r="U41" i="9" s="1"/>
  <c r="V41" i="9" s="1"/>
  <c r="W41" i="9" s="1"/>
  <c r="X41" i="9" s="1"/>
  <c r="Y41" i="9" s="1"/>
  <c r="Z41" i="9" s="1"/>
  <c r="AA41" i="9" s="1"/>
  <c r="AB41" i="9" s="1"/>
  <c r="AC41" i="9" s="1"/>
  <c r="AD41" i="9" s="1"/>
  <c r="AE41" i="9" s="1"/>
  <c r="AF41" i="9" s="1"/>
  <c r="AG41" i="9" s="1"/>
  <c r="AH41" i="9" s="1"/>
  <c r="AI41" i="9" s="1"/>
  <c r="AJ41" i="9" s="1"/>
  <c r="AK41" i="9" s="1"/>
  <c r="AL41" i="9" s="1"/>
  <c r="AM41" i="9" s="1"/>
  <c r="AN41" i="9" s="1"/>
  <c r="AO41" i="9" s="1"/>
  <c r="AP41" i="9" s="1"/>
  <c r="AQ41" i="9" s="1"/>
  <c r="AR41" i="9" s="1"/>
  <c r="AS41" i="9" s="1"/>
  <c r="AT41" i="9" s="1"/>
  <c r="AU41" i="9" s="1"/>
  <c r="AV41" i="9" s="1"/>
  <c r="AW41" i="9" s="1"/>
  <c r="AX41" i="9" s="1"/>
  <c r="AY41" i="9" s="1"/>
  <c r="AZ41" i="9" s="1"/>
  <c r="BA41" i="9" s="1"/>
  <c r="BB41" i="9" s="1"/>
  <c r="BC41" i="9" s="1"/>
  <c r="BD41" i="9" s="1"/>
  <c r="BE41" i="9" s="1"/>
  <c r="BF41" i="9" s="1"/>
  <c r="BG41" i="9" s="1"/>
  <c r="BH41" i="9" s="1"/>
  <c r="BI41" i="9" s="1"/>
  <c r="BJ41" i="9" s="1"/>
  <c r="BK41" i="9" s="1"/>
  <c r="BL41" i="9" s="1"/>
  <c r="BM41" i="9" s="1"/>
  <c r="BN41" i="9" s="1"/>
  <c r="BO41" i="9" s="1"/>
  <c r="BP41" i="9" s="1"/>
  <c r="BQ41" i="9" s="1"/>
  <c r="BR41" i="9" s="1"/>
  <c r="BS41" i="9" s="1"/>
  <c r="BT41" i="9" s="1"/>
  <c r="BU41" i="9" s="1"/>
  <c r="BV41" i="9" s="1"/>
  <c r="BW41" i="9" s="1"/>
  <c r="BX41" i="9" s="1"/>
  <c r="BY41" i="9" s="1"/>
  <c r="BZ41" i="9" s="1"/>
  <c r="CA41" i="9" s="1"/>
  <c r="CB41" i="9" s="1"/>
  <c r="CC41" i="9" s="1"/>
  <c r="CD41" i="9" s="1"/>
  <c r="CE41" i="9" s="1"/>
  <c r="CF41" i="9" s="1"/>
  <c r="CG41" i="9" s="1"/>
  <c r="CH41" i="9" s="1"/>
  <c r="CI41" i="9" s="1"/>
  <c r="CJ41" i="9" s="1"/>
  <c r="CK41" i="9" s="1"/>
  <c r="CL41" i="9" s="1"/>
  <c r="CM41" i="9" s="1"/>
  <c r="CN41" i="9" s="1"/>
  <c r="CO41" i="9" s="1"/>
  <c r="CP41" i="9" s="1"/>
  <c r="CQ41" i="9" s="1"/>
  <c r="CR41" i="9" s="1"/>
  <c r="CS41" i="9" s="1"/>
  <c r="CT41" i="9" s="1"/>
  <c r="CU41" i="9" s="1"/>
  <c r="CV41" i="9" s="1"/>
  <c r="CW41" i="9" s="1"/>
  <c r="CX41" i="9" s="1"/>
  <c r="CY41" i="9" s="1"/>
  <c r="CZ41" i="9" s="1"/>
  <c r="DA41" i="9" s="1"/>
  <c r="DB41" i="9" s="1"/>
  <c r="DC41" i="9" s="1"/>
  <c r="DD41" i="9" s="1"/>
  <c r="DE41" i="9" s="1"/>
  <c r="DF41" i="9" s="1"/>
  <c r="DG41" i="9" s="1"/>
  <c r="DH41" i="9" s="1"/>
  <c r="DI41" i="9" s="1"/>
  <c r="DJ41" i="9" s="1"/>
  <c r="DK41" i="9" s="1"/>
  <c r="DL41" i="9" s="1"/>
  <c r="DM41" i="9" s="1"/>
  <c r="DN41" i="9" s="1"/>
  <c r="DO41" i="9" s="1"/>
  <c r="DP41" i="9" s="1"/>
  <c r="DQ41" i="9" s="1"/>
  <c r="DR41" i="9" s="1"/>
  <c r="C34" i="9"/>
  <c r="D21" i="9"/>
  <c r="E21" i="9" s="1"/>
  <c r="F21" i="9" s="1"/>
  <c r="G21" i="9" s="1"/>
  <c r="H21" i="9" s="1"/>
  <c r="I21" i="9" s="1"/>
  <c r="J21" i="9" s="1"/>
  <c r="K21" i="9" s="1"/>
  <c r="L21" i="9" s="1"/>
  <c r="M21" i="9" s="1"/>
  <c r="N21" i="9" s="1"/>
  <c r="O21" i="9" s="1"/>
  <c r="P21" i="9" s="1"/>
  <c r="Q21" i="9" s="1"/>
  <c r="R21" i="9" s="1"/>
  <c r="S21" i="9" s="1"/>
  <c r="T21" i="9" s="1"/>
  <c r="U21" i="9" s="1"/>
  <c r="V21" i="9" s="1"/>
  <c r="W21" i="9" s="1"/>
  <c r="X21" i="9" s="1"/>
  <c r="Y21" i="9" s="1"/>
  <c r="Z21" i="9" s="1"/>
  <c r="AA21" i="9" s="1"/>
  <c r="AB21" i="9" s="1"/>
  <c r="AC21" i="9" s="1"/>
  <c r="AD21" i="9" s="1"/>
  <c r="AE21" i="9" s="1"/>
  <c r="AF21" i="9" s="1"/>
  <c r="AG21" i="9" s="1"/>
  <c r="AH21" i="9" s="1"/>
  <c r="AI21" i="9" s="1"/>
  <c r="AJ21" i="9" s="1"/>
  <c r="AK21" i="9" s="1"/>
  <c r="AL21" i="9" s="1"/>
  <c r="AM21" i="9" s="1"/>
  <c r="AN21" i="9" s="1"/>
  <c r="AO21" i="9" s="1"/>
  <c r="AP21" i="9" s="1"/>
  <c r="AQ21" i="9" s="1"/>
  <c r="AR21" i="9" s="1"/>
  <c r="AS21" i="9" s="1"/>
  <c r="AT21" i="9" s="1"/>
  <c r="AU21" i="9" s="1"/>
  <c r="AV21" i="9" s="1"/>
  <c r="AW21" i="9" s="1"/>
  <c r="AX21" i="9" s="1"/>
  <c r="AY21" i="9" s="1"/>
  <c r="AZ21" i="9" s="1"/>
  <c r="BA21" i="9" s="1"/>
  <c r="BB21" i="9" s="1"/>
  <c r="BC21" i="9" s="1"/>
  <c r="BD21" i="9" s="1"/>
  <c r="BE21" i="9" s="1"/>
  <c r="BF21" i="9" s="1"/>
  <c r="BG21" i="9" s="1"/>
  <c r="BH21" i="9" s="1"/>
  <c r="BI21" i="9" s="1"/>
  <c r="BJ21" i="9" s="1"/>
  <c r="BK21" i="9" s="1"/>
  <c r="BL21" i="9" s="1"/>
  <c r="BM21" i="9" s="1"/>
  <c r="BN21" i="9" s="1"/>
  <c r="BO21" i="9" s="1"/>
  <c r="BP21" i="9" s="1"/>
  <c r="BQ21" i="9" s="1"/>
  <c r="BR21" i="9" s="1"/>
  <c r="BS21" i="9" s="1"/>
  <c r="BT21" i="9" s="1"/>
  <c r="BU21" i="9" s="1"/>
  <c r="BV21" i="9" s="1"/>
  <c r="BW21" i="9" s="1"/>
  <c r="BX21" i="9" s="1"/>
  <c r="BY21" i="9" s="1"/>
  <c r="BZ21" i="9" s="1"/>
  <c r="CA21" i="9" s="1"/>
  <c r="CB21" i="9" s="1"/>
  <c r="CC21" i="9" s="1"/>
  <c r="CD21" i="9" s="1"/>
  <c r="CE21" i="9" s="1"/>
  <c r="CF21" i="9" s="1"/>
  <c r="CG21" i="9" s="1"/>
  <c r="CH21" i="9" s="1"/>
  <c r="CI21" i="9" s="1"/>
  <c r="CJ21" i="9" s="1"/>
  <c r="CK21" i="9" s="1"/>
  <c r="CL21" i="9" s="1"/>
  <c r="CM21" i="9" s="1"/>
  <c r="CN21" i="9" s="1"/>
  <c r="CO21" i="9" s="1"/>
  <c r="CP21" i="9" s="1"/>
  <c r="CQ21" i="9" s="1"/>
  <c r="CR21" i="9" s="1"/>
  <c r="CS21" i="9" s="1"/>
  <c r="CT21" i="9" s="1"/>
  <c r="CU21" i="9" s="1"/>
  <c r="CV21" i="9" s="1"/>
  <c r="CW21" i="9" s="1"/>
  <c r="CX21" i="9" s="1"/>
  <c r="CY21" i="9" s="1"/>
  <c r="CZ21" i="9" s="1"/>
  <c r="DA21" i="9" s="1"/>
  <c r="DB21" i="9" s="1"/>
  <c r="DC21" i="9" s="1"/>
  <c r="DD21" i="9" s="1"/>
  <c r="DE21" i="9" s="1"/>
  <c r="DF21" i="9" s="1"/>
  <c r="DG21" i="9" s="1"/>
  <c r="DH21" i="9" s="1"/>
  <c r="DI21" i="9" s="1"/>
  <c r="DJ21" i="9" s="1"/>
  <c r="DK21" i="9" s="1"/>
  <c r="DL21" i="9" s="1"/>
  <c r="DM21" i="9" s="1"/>
  <c r="DN21" i="9" s="1"/>
  <c r="DO21" i="9" s="1"/>
  <c r="DP21" i="9" s="1"/>
  <c r="DQ21" i="9" s="1"/>
  <c r="DR21" i="9" s="1"/>
  <c r="D10" i="9"/>
  <c r="E10" i="9" s="1"/>
  <c r="F10" i="9" s="1"/>
  <c r="G10" i="9" s="1"/>
  <c r="H10" i="9" s="1"/>
  <c r="I10" i="9" s="1"/>
  <c r="J10" i="9" s="1"/>
  <c r="K10" i="9" s="1"/>
  <c r="L10" i="9" s="1"/>
  <c r="M10" i="9" s="1"/>
  <c r="N10" i="9" s="1"/>
  <c r="O10" i="9" s="1"/>
  <c r="P10" i="9" s="1"/>
  <c r="Q10" i="9" s="1"/>
  <c r="R10" i="9" s="1"/>
  <c r="S10" i="9" s="1"/>
  <c r="T10" i="9" s="1"/>
  <c r="U10" i="9" s="1"/>
  <c r="V10" i="9" s="1"/>
  <c r="W10" i="9" s="1"/>
  <c r="X10" i="9" s="1"/>
  <c r="Y10" i="9" s="1"/>
  <c r="Z10" i="9" s="1"/>
  <c r="AA10" i="9" s="1"/>
  <c r="AB10" i="9" s="1"/>
  <c r="AC10" i="9" s="1"/>
  <c r="AD10" i="9" s="1"/>
  <c r="AE10" i="9" s="1"/>
  <c r="AF10" i="9" s="1"/>
  <c r="AG10" i="9" s="1"/>
  <c r="AH10" i="9" s="1"/>
  <c r="AI10" i="9" s="1"/>
  <c r="AJ10" i="9" s="1"/>
  <c r="AK10" i="9" s="1"/>
  <c r="AL10" i="9" s="1"/>
  <c r="AM10" i="9" s="1"/>
  <c r="AN10" i="9" s="1"/>
  <c r="AO10" i="9" s="1"/>
  <c r="AP10" i="9" s="1"/>
  <c r="AQ10" i="9" s="1"/>
  <c r="AR10" i="9" s="1"/>
  <c r="AS10" i="9" s="1"/>
  <c r="AT10" i="9" s="1"/>
  <c r="AU10" i="9" s="1"/>
  <c r="AV10" i="9" s="1"/>
  <c r="AW10" i="9" s="1"/>
  <c r="AX10" i="9" s="1"/>
  <c r="AY10" i="9" s="1"/>
  <c r="AZ10" i="9" s="1"/>
  <c r="BA10" i="9" s="1"/>
  <c r="BB10" i="9" s="1"/>
  <c r="BC10" i="9" s="1"/>
  <c r="BD10" i="9" s="1"/>
  <c r="BE10" i="9" s="1"/>
  <c r="BF10" i="9" s="1"/>
  <c r="BG10" i="9" s="1"/>
  <c r="BH10" i="9" s="1"/>
  <c r="BI10" i="9" s="1"/>
  <c r="BJ10" i="9" s="1"/>
  <c r="BK10" i="9" s="1"/>
  <c r="BL10" i="9" s="1"/>
  <c r="BM10" i="9" s="1"/>
  <c r="BN10" i="9" s="1"/>
  <c r="BO10" i="9" s="1"/>
  <c r="BP10" i="9" s="1"/>
  <c r="BQ10" i="9" s="1"/>
  <c r="BR10" i="9" s="1"/>
  <c r="BS10" i="9" s="1"/>
  <c r="BT10" i="9" s="1"/>
  <c r="BU10" i="9" s="1"/>
  <c r="BV10" i="9" s="1"/>
  <c r="BW10" i="9" s="1"/>
  <c r="BX10" i="9" s="1"/>
  <c r="BY10" i="9" s="1"/>
  <c r="BZ10" i="9" s="1"/>
  <c r="CA10" i="9" s="1"/>
  <c r="CB10" i="9" s="1"/>
  <c r="CC10" i="9" s="1"/>
  <c r="CD10" i="9" s="1"/>
  <c r="CE10" i="9" s="1"/>
  <c r="CF10" i="9" s="1"/>
  <c r="CG10" i="9" s="1"/>
  <c r="CH10" i="9" s="1"/>
  <c r="CI10" i="9" s="1"/>
  <c r="CJ10" i="9" s="1"/>
  <c r="CK10" i="9" s="1"/>
  <c r="CL10" i="9" s="1"/>
  <c r="CM10" i="9" s="1"/>
  <c r="CN10" i="9" s="1"/>
  <c r="CO10" i="9" s="1"/>
  <c r="CP10" i="9" s="1"/>
  <c r="CQ10" i="9" s="1"/>
  <c r="CR10" i="9" s="1"/>
  <c r="CS10" i="9" s="1"/>
  <c r="CT10" i="9" s="1"/>
  <c r="CU10" i="9" s="1"/>
  <c r="CV10" i="9" s="1"/>
  <c r="CW10" i="9" s="1"/>
  <c r="CX10" i="9" s="1"/>
  <c r="CY10" i="9" s="1"/>
  <c r="CZ10" i="9" s="1"/>
  <c r="DA10" i="9" s="1"/>
  <c r="DB10" i="9" s="1"/>
  <c r="DC10" i="9" s="1"/>
  <c r="DD10" i="9" s="1"/>
  <c r="DE10" i="9" s="1"/>
  <c r="DF10" i="9" s="1"/>
  <c r="DG10" i="9" s="1"/>
  <c r="DH10" i="9" s="1"/>
  <c r="DI10" i="9" s="1"/>
  <c r="DJ10" i="9" s="1"/>
  <c r="DK10" i="9" s="1"/>
  <c r="DL10" i="9" s="1"/>
  <c r="DM10" i="9" s="1"/>
  <c r="DN10" i="9" s="1"/>
  <c r="DO10" i="9" s="1"/>
  <c r="DP10" i="9" s="1"/>
  <c r="DQ10" i="9" s="1"/>
  <c r="DR10" i="9" s="1"/>
  <c r="C6" i="9"/>
  <c r="C4" i="9"/>
  <c r="C11" i="9" s="1"/>
  <c r="A16" i="1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E10" i="11"/>
  <c r="D10" i="11"/>
  <c r="D11" i="11" s="1"/>
  <c r="E8" i="11"/>
  <c r="C13" i="9" l="1"/>
  <c r="C12" i="9"/>
  <c r="C43" i="9"/>
  <c r="C44" i="9"/>
  <c r="E58" i="11"/>
  <c r="E56" i="11"/>
  <c r="E54" i="11"/>
  <c r="E52" i="11"/>
  <c r="E50" i="11"/>
  <c r="E48" i="11"/>
  <c r="E46" i="11"/>
  <c r="E44" i="11"/>
  <c r="E42" i="11"/>
  <c r="E40" i="11"/>
  <c r="E38" i="11"/>
  <c r="E36" i="11"/>
  <c r="E34" i="11"/>
  <c r="E32" i="11"/>
  <c r="E30" i="11"/>
  <c r="E28" i="11"/>
  <c r="E26" i="11"/>
  <c r="E24" i="11"/>
  <c r="E22" i="11"/>
  <c r="E20" i="11"/>
  <c r="E18" i="11"/>
  <c r="E16" i="11"/>
  <c r="E59" i="11"/>
  <c r="E57" i="11"/>
  <c r="E55" i="11"/>
  <c r="E53" i="11"/>
  <c r="E51" i="11"/>
  <c r="E49" i="11"/>
  <c r="E47" i="11"/>
  <c r="E45" i="11"/>
  <c r="E43" i="11"/>
  <c r="E41" i="11"/>
  <c r="E39" i="11"/>
  <c r="E37" i="11"/>
  <c r="E35" i="11"/>
  <c r="E33" i="11"/>
  <c r="E31" i="11"/>
  <c r="E29" i="11"/>
  <c r="E27" i="11"/>
  <c r="E25" i="11"/>
  <c r="E23" i="11"/>
  <c r="E21" i="11"/>
  <c r="E19" i="11"/>
  <c r="E17" i="11"/>
  <c r="C16" i="11"/>
  <c r="F16" i="1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E30" i="4"/>
  <c r="E29" i="4"/>
  <c r="E27" i="4"/>
  <c r="C50" i="9" l="1"/>
  <c r="C45" i="9"/>
  <c r="C46" i="9" s="1"/>
  <c r="D42" i="9" s="1"/>
  <c r="D43" i="9"/>
  <c r="D12" i="9"/>
  <c r="C19" i="9"/>
  <c r="C14" i="9"/>
  <c r="C15" i="9" s="1"/>
  <c r="D11" i="9" s="1"/>
  <c r="G16" i="11"/>
  <c r="C17" i="11" s="1"/>
  <c r="D16" i="11"/>
  <c r="E22" i="4"/>
  <c r="E21" i="4"/>
  <c r="E43" i="9" l="1"/>
  <c r="E12" i="9"/>
  <c r="D13" i="9"/>
  <c r="D14" i="9" s="1"/>
  <c r="D15" i="9" s="1"/>
  <c r="E11" i="9" s="1"/>
  <c r="D44" i="9"/>
  <c r="D45" i="9" s="1"/>
  <c r="D46" i="9" s="1"/>
  <c r="E42" i="9" s="1"/>
  <c r="G17" i="11"/>
  <c r="C18" i="11" s="1"/>
  <c r="D17" i="11"/>
  <c r="D15" i="6"/>
  <c r="E15" i="6"/>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F15" i="8"/>
  <c r="F18" i="4" s="1"/>
  <c r="E18" i="4" s="1"/>
  <c r="E15" i="8"/>
  <c r="C15" i="8"/>
  <c r="D15" i="8" s="1"/>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8" i="8"/>
  <c r="D9" i="8" s="1"/>
  <c r="F4" i="8"/>
  <c r="F4" i="7"/>
  <c r="F4" i="6"/>
  <c r="F4" i="5"/>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F15" i="7"/>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F91" i="7" s="1"/>
  <c r="F92" i="7" s="1"/>
  <c r="F93" i="7" s="1"/>
  <c r="F94" i="7" s="1"/>
  <c r="F95" i="7" s="1"/>
  <c r="F96" i="7" s="1"/>
  <c r="F97" i="7" s="1"/>
  <c r="F98" i="7" s="1"/>
  <c r="F99" i="7" s="1"/>
  <c r="F100" i="7" s="1"/>
  <c r="F101" i="7" s="1"/>
  <c r="F102" i="7" s="1"/>
  <c r="F103" i="7" s="1"/>
  <c r="F104" i="7" s="1"/>
  <c r="F105" i="7" s="1"/>
  <c r="F106" i="7" s="1"/>
  <c r="F107" i="7" s="1"/>
  <c r="F108" i="7" s="1"/>
  <c r="F109" i="7" s="1"/>
  <c r="F110" i="7" s="1"/>
  <c r="F111" i="7" s="1"/>
  <c r="F112" i="7" s="1"/>
  <c r="F113" i="7" s="1"/>
  <c r="F114" i="7" s="1"/>
  <c r="F115" i="7" s="1"/>
  <c r="F116" i="7" s="1"/>
  <c r="F117" i="7" s="1"/>
  <c r="F118" i="7" s="1"/>
  <c r="F119" i="7" s="1"/>
  <c r="F120" i="7" s="1"/>
  <c r="F121" i="7" s="1"/>
  <c r="F122" i="7" s="1"/>
  <c r="F123" i="7" s="1"/>
  <c r="F124" i="7" s="1"/>
  <c r="F125" i="7" s="1"/>
  <c r="F126" i="7" s="1"/>
  <c r="F127" i="7" s="1"/>
  <c r="F128" i="7" s="1"/>
  <c r="F129" i="7" s="1"/>
  <c r="F130" i="7" s="1"/>
  <c r="F131" i="7" s="1"/>
  <c r="F132" i="7" s="1"/>
  <c r="F133" i="7" s="1"/>
  <c r="F134" i="7" s="1"/>
  <c r="E15" i="7"/>
  <c r="C15" i="7"/>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9" i="7"/>
  <c r="D8" i="7"/>
  <c r="E16"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F15" i="6"/>
  <c r="F16" i="4" s="1"/>
  <c r="E16" i="4" s="1"/>
  <c r="C15" i="6"/>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D8" i="6"/>
  <c r="D9" i="6" s="1"/>
  <c r="M5" i="5"/>
  <c r="D15" i="7"/>
  <c r="G15" i="6"/>
  <c r="C16" i="6" s="1"/>
  <c r="M6" i="5"/>
  <c r="M8" i="5"/>
  <c r="M4" i="5"/>
  <c r="E10" i="5" s="1"/>
  <c r="M7" i="5"/>
  <c r="D8" i="5"/>
  <c r="D9" i="5" s="1"/>
  <c r="A17" i="5"/>
  <c r="A18" i="5"/>
  <c r="A19" i="5"/>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F16" i="8" l="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55" i="8" s="1"/>
  <c r="F56" i="8" s="1"/>
  <c r="F57" i="8" s="1"/>
  <c r="F58" i="8" s="1"/>
  <c r="F59" i="8" s="1"/>
  <c r="F60" i="8" s="1"/>
  <c r="F61" i="8" s="1"/>
  <c r="F62" i="8" s="1"/>
  <c r="F63" i="8" s="1"/>
  <c r="F64" i="8" s="1"/>
  <c r="F65" i="8" s="1"/>
  <c r="F66" i="8" s="1"/>
  <c r="F67" i="8" s="1"/>
  <c r="F68" i="8" s="1"/>
  <c r="F69" i="8" s="1"/>
  <c r="F70" i="8" s="1"/>
  <c r="F71" i="8" s="1"/>
  <c r="F72" i="8" s="1"/>
  <c r="F73" i="8" s="1"/>
  <c r="F74" i="8" s="1"/>
  <c r="F16" i="6"/>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76" i="6" s="1"/>
  <c r="F77" i="6" s="1"/>
  <c r="F78" i="6" s="1"/>
  <c r="F79" i="6" s="1"/>
  <c r="F80" i="6" s="1"/>
  <c r="F81" i="6" s="1"/>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F107" i="6" s="1"/>
  <c r="F108" i="6" s="1"/>
  <c r="F109" i="6" s="1"/>
  <c r="F110" i="6" s="1"/>
  <c r="F111" i="6" s="1"/>
  <c r="F112" i="6" s="1"/>
  <c r="F113" i="6" s="1"/>
  <c r="F114" i="6" s="1"/>
  <c r="F115" i="6" s="1"/>
  <c r="F116" i="6" s="1"/>
  <c r="F117" i="6" s="1"/>
  <c r="F118" i="6" s="1"/>
  <c r="F119" i="6" s="1"/>
  <c r="F120" i="6" s="1"/>
  <c r="F121" i="6" s="1"/>
  <c r="F122" i="6" s="1"/>
  <c r="F123" i="6" s="1"/>
  <c r="F124" i="6" s="1"/>
  <c r="F125" i="6" s="1"/>
  <c r="F126" i="6" s="1"/>
  <c r="F127" i="6" s="1"/>
  <c r="F128" i="6" s="1"/>
  <c r="F129" i="6" s="1"/>
  <c r="F130" i="6" s="1"/>
  <c r="F131" i="6" s="1"/>
  <c r="F132" i="6" s="1"/>
  <c r="F133" i="6" s="1"/>
  <c r="F134" i="6" s="1"/>
  <c r="G15" i="8"/>
  <c r="C16" i="8" s="1"/>
  <c r="G15" i="7"/>
  <c r="C16" i="7" s="1"/>
  <c r="D16" i="7" s="1"/>
  <c r="F17" i="4"/>
  <c r="E17" i="4" s="1"/>
  <c r="G16" i="6"/>
  <c r="C17" i="6" s="1"/>
  <c r="D16" i="6"/>
  <c r="E13" i="9"/>
  <c r="E14" i="9" s="1"/>
  <c r="E15" i="9" s="1"/>
  <c r="F11" i="9" s="1"/>
  <c r="E44" i="9"/>
  <c r="E45" i="9" s="1"/>
  <c r="E46" i="9" s="1"/>
  <c r="F42" i="9" s="1"/>
  <c r="F12" i="9"/>
  <c r="F43" i="9"/>
  <c r="G18" i="11"/>
  <c r="C19" i="11" s="1"/>
  <c r="D18" i="11"/>
  <c r="E11" i="5"/>
  <c r="E12" i="5"/>
  <c r="G16" i="7" l="1"/>
  <c r="C17" i="7" s="1"/>
  <c r="D16" i="8"/>
  <c r="G16" i="8"/>
  <c r="C17" i="8" s="1"/>
  <c r="G17" i="7"/>
  <c r="C18" i="7" s="1"/>
  <c r="D17" i="7"/>
  <c r="G17" i="6"/>
  <c r="C18" i="6" s="1"/>
  <c r="D17" i="6"/>
  <c r="F44" i="9"/>
  <c r="F45" i="9" s="1"/>
  <c r="F46" i="9" s="1"/>
  <c r="G42" i="9" s="1"/>
  <c r="F13" i="9"/>
  <c r="F14" i="9" s="1"/>
  <c r="F15" i="9" s="1"/>
  <c r="G11" i="9" s="1"/>
  <c r="G43" i="9"/>
  <c r="G12" i="9"/>
  <c r="G19" i="11"/>
  <c r="C20" i="11" s="1"/>
  <c r="D19" i="11"/>
  <c r="E17" i="5"/>
  <c r="F17" i="5"/>
  <c r="C17" i="5"/>
  <c r="D17" i="5"/>
  <c r="G17" i="8" l="1"/>
  <c r="C18" i="8" s="1"/>
  <c r="D17" i="8"/>
  <c r="D18" i="7"/>
  <c r="G18" i="7"/>
  <c r="C19" i="7" s="1"/>
  <c r="G18" i="6"/>
  <c r="C19" i="6" s="1"/>
  <c r="D18" i="6"/>
  <c r="G13" i="9"/>
  <c r="G14" i="9" s="1"/>
  <c r="G15" i="9" s="1"/>
  <c r="H11" i="9" s="1"/>
  <c r="G44" i="9"/>
  <c r="G45" i="9" s="1"/>
  <c r="G46" i="9" s="1"/>
  <c r="H42" i="9" s="1"/>
  <c r="H12" i="9"/>
  <c r="H43" i="9"/>
  <c r="G20" i="11"/>
  <c r="C21" i="11" s="1"/>
  <c r="D20" i="11"/>
  <c r="G17" i="5"/>
  <c r="C18" i="5" s="1"/>
  <c r="F12" i="4"/>
  <c r="E12" i="4" s="1"/>
  <c r="F18" i="5"/>
  <c r="G18" i="8" l="1"/>
  <c r="C19" i="8" s="1"/>
  <c r="D18" i="8"/>
  <c r="G19" i="7"/>
  <c r="C20" i="7" s="1"/>
  <c r="D19" i="7"/>
  <c r="D19" i="6"/>
  <c r="G19" i="6"/>
  <c r="C20" i="6" s="1"/>
  <c r="H44" i="9"/>
  <c r="H45" i="9" s="1"/>
  <c r="H46" i="9" s="1"/>
  <c r="I42" i="9" s="1"/>
  <c r="H13" i="9"/>
  <c r="H14" i="9" s="1"/>
  <c r="H15" i="9" s="1"/>
  <c r="I11" i="9" s="1"/>
  <c r="I43" i="9"/>
  <c r="I12" i="9"/>
  <c r="G21" i="11"/>
  <c r="C22" i="11" s="1"/>
  <c r="D21" i="11"/>
  <c r="F19" i="5"/>
  <c r="D18" i="5"/>
  <c r="E18" i="5" s="1"/>
  <c r="G18" i="5" s="1"/>
  <c r="C19" i="5" s="1"/>
  <c r="D19" i="8" l="1"/>
  <c r="G19" i="8"/>
  <c r="C20" i="8" s="1"/>
  <c r="D20" i="7"/>
  <c r="G20" i="7"/>
  <c r="C21" i="7" s="1"/>
  <c r="G20" i="6"/>
  <c r="C21" i="6" s="1"/>
  <c r="D20" i="6"/>
  <c r="I13" i="9"/>
  <c r="I14" i="9" s="1"/>
  <c r="I15" i="9" s="1"/>
  <c r="J11" i="9" s="1"/>
  <c r="I44" i="9"/>
  <c r="I45" i="9" s="1"/>
  <c r="I46" i="9" s="1"/>
  <c r="J42" i="9" s="1"/>
  <c r="J43" i="9"/>
  <c r="J12" i="9"/>
  <c r="G22" i="11"/>
  <c r="C23" i="11" s="1"/>
  <c r="D22" i="11"/>
  <c r="D19" i="5"/>
  <c r="E19" i="5" s="1"/>
  <c r="G19" i="5" s="1"/>
  <c r="C20" i="5" s="1"/>
  <c r="F20" i="5"/>
  <c r="D20" i="8" l="1"/>
  <c r="G20" i="8"/>
  <c r="C21" i="8" s="1"/>
  <c r="G21" i="7"/>
  <c r="C22" i="7" s="1"/>
  <c r="D21" i="7"/>
  <c r="G21" i="6"/>
  <c r="C22" i="6" s="1"/>
  <c r="D21" i="6"/>
  <c r="J44" i="9"/>
  <c r="J45" i="9" s="1"/>
  <c r="J46" i="9" s="1"/>
  <c r="K42" i="9" s="1"/>
  <c r="J13" i="9"/>
  <c r="J14" i="9" s="1"/>
  <c r="J15" i="9" s="1"/>
  <c r="K11" i="9" s="1"/>
  <c r="K12" i="9"/>
  <c r="K43" i="9"/>
  <c r="G23" i="11"/>
  <c r="C24" i="11" s="1"/>
  <c r="D23" i="11"/>
  <c r="D20" i="5"/>
  <c r="E20" i="5" s="1"/>
  <c r="G20" i="5" s="1"/>
  <c r="C21" i="5" s="1"/>
  <c r="F21" i="5"/>
  <c r="G21" i="8" l="1"/>
  <c r="C22" i="8" s="1"/>
  <c r="D21" i="8"/>
  <c r="D22" i="7"/>
  <c r="G22" i="7"/>
  <c r="C23" i="7" s="1"/>
  <c r="G22" i="6"/>
  <c r="C23" i="6" s="1"/>
  <c r="D22" i="6"/>
  <c r="K13" i="9"/>
  <c r="K44" i="9"/>
  <c r="K45" i="9" s="1"/>
  <c r="K46" i="9" s="1"/>
  <c r="L42" i="9" s="1"/>
  <c r="L43" i="9"/>
  <c r="L12" i="9"/>
  <c r="K14" i="9"/>
  <c r="K15" i="9" s="1"/>
  <c r="L11" i="9" s="1"/>
  <c r="G24" i="11"/>
  <c r="C25" i="11" s="1"/>
  <c r="D24" i="11"/>
  <c r="D21" i="5"/>
  <c r="E21" i="5" s="1"/>
  <c r="G21" i="5" s="1"/>
  <c r="C22" i="5" s="1"/>
  <c r="F22" i="5"/>
  <c r="G22" i="8" l="1"/>
  <c r="C23" i="8" s="1"/>
  <c r="D22" i="8"/>
  <c r="G23" i="7"/>
  <c r="C24" i="7" s="1"/>
  <c r="D23" i="7"/>
  <c r="D23" i="6"/>
  <c r="G23" i="6"/>
  <c r="C24" i="6" s="1"/>
  <c r="L13" i="9"/>
  <c r="L14" i="9" s="1"/>
  <c r="L15" i="9" s="1"/>
  <c r="M11" i="9" s="1"/>
  <c r="L44" i="9"/>
  <c r="L45" i="9" s="1"/>
  <c r="L46" i="9" s="1"/>
  <c r="M42" i="9" s="1"/>
  <c r="M43" i="9"/>
  <c r="M12" i="9"/>
  <c r="G25" i="11"/>
  <c r="C26" i="11" s="1"/>
  <c r="D25" i="11"/>
  <c r="D22" i="5"/>
  <c r="E22" i="5" s="1"/>
  <c r="G22" i="5" s="1"/>
  <c r="C23" i="5" s="1"/>
  <c r="F23" i="5"/>
  <c r="D23" i="8" l="1"/>
  <c r="G23" i="8"/>
  <c r="C24" i="8" s="1"/>
  <c r="D24" i="7"/>
  <c r="G24" i="7"/>
  <c r="C25" i="7" s="1"/>
  <c r="G24" i="6"/>
  <c r="C25" i="6" s="1"/>
  <c r="D24" i="6"/>
  <c r="M44" i="9"/>
  <c r="M13" i="9"/>
  <c r="M14" i="9" s="1"/>
  <c r="M15" i="9" s="1"/>
  <c r="N11" i="9" s="1"/>
  <c r="N12" i="9"/>
  <c r="M45" i="9"/>
  <c r="M46" i="9" s="1"/>
  <c r="N42" i="9" s="1"/>
  <c r="N43" i="9"/>
  <c r="G26" i="11"/>
  <c r="C27" i="11" s="1"/>
  <c r="D26" i="11"/>
  <c r="D23" i="5"/>
  <c r="E23" i="5" s="1"/>
  <c r="G23" i="5" s="1"/>
  <c r="C24" i="5" s="1"/>
  <c r="F24" i="5"/>
  <c r="D24" i="8" l="1"/>
  <c r="G24" i="8"/>
  <c r="C25" i="8" s="1"/>
  <c r="G25" i="7"/>
  <c r="C26" i="7" s="1"/>
  <c r="D25" i="7"/>
  <c r="D25" i="6"/>
  <c r="G25" i="6"/>
  <c r="C26" i="6" s="1"/>
  <c r="N13" i="9"/>
  <c r="N44" i="9"/>
  <c r="N45" i="9" s="1"/>
  <c r="N46" i="9" s="1"/>
  <c r="O42" i="9" s="1"/>
  <c r="O43" i="9"/>
  <c r="O12" i="9"/>
  <c r="N14" i="9"/>
  <c r="N15" i="9" s="1"/>
  <c r="O11" i="9" s="1"/>
  <c r="G27" i="11"/>
  <c r="C28" i="11" s="1"/>
  <c r="D27" i="11"/>
  <c r="D24" i="5"/>
  <c r="E24" i="5" s="1"/>
  <c r="G24" i="5" s="1"/>
  <c r="C25" i="5" s="1"/>
  <c r="F25" i="5"/>
  <c r="G25" i="8" l="1"/>
  <c r="C26" i="8" s="1"/>
  <c r="D25" i="8"/>
  <c r="D26" i="7"/>
  <c r="G26" i="7"/>
  <c r="C27" i="7" s="1"/>
  <c r="G26" i="6"/>
  <c r="C27" i="6" s="1"/>
  <c r="D26" i="6"/>
  <c r="O44" i="9"/>
  <c r="C22" i="9"/>
  <c r="O13" i="9"/>
  <c r="O14" i="9" s="1"/>
  <c r="O15" i="9" s="1"/>
  <c r="P11" i="9" s="1"/>
  <c r="P12" i="9"/>
  <c r="O45" i="9"/>
  <c r="O46" i="9" s="1"/>
  <c r="P42" i="9" s="1"/>
  <c r="P43" i="9"/>
  <c r="G28" i="11"/>
  <c r="C29" i="11" s="1"/>
  <c r="D28" i="11"/>
  <c r="D25" i="5"/>
  <c r="E25" i="5" s="1"/>
  <c r="G25" i="5" s="1"/>
  <c r="C26" i="5" s="1"/>
  <c r="F26" i="5"/>
  <c r="D26" i="8" l="1"/>
  <c r="G26" i="8"/>
  <c r="C27" i="8" s="1"/>
  <c r="G27" i="7"/>
  <c r="C28" i="7" s="1"/>
  <c r="D27" i="7"/>
  <c r="D27" i="6"/>
  <c r="G27" i="6"/>
  <c r="C28" i="6" s="1"/>
  <c r="P44" i="9"/>
  <c r="P13" i="9"/>
  <c r="P14" i="9" s="1"/>
  <c r="P15" i="9" s="1"/>
  <c r="Q11" i="9" s="1"/>
  <c r="C24" i="9"/>
  <c r="C23" i="9"/>
  <c r="Q12" i="9"/>
  <c r="P45" i="9"/>
  <c r="P46" i="9" s="1"/>
  <c r="Q42" i="9" s="1"/>
  <c r="Q43" i="9"/>
  <c r="G29" i="11"/>
  <c r="C30" i="11" s="1"/>
  <c r="D29" i="11"/>
  <c r="D26" i="5"/>
  <c r="E26" i="5" s="1"/>
  <c r="G26" i="5" s="1"/>
  <c r="C27" i="5" s="1"/>
  <c r="F27" i="5"/>
  <c r="D27" i="8" l="1"/>
  <c r="G27" i="8"/>
  <c r="C28" i="8" s="1"/>
  <c r="D28" i="7"/>
  <c r="G28" i="7"/>
  <c r="C29" i="7" s="1"/>
  <c r="G28" i="6"/>
  <c r="C29" i="6" s="1"/>
  <c r="D28" i="6"/>
  <c r="Q13" i="9"/>
  <c r="Q14" i="9" s="1"/>
  <c r="Q15" i="9" s="1"/>
  <c r="R11" i="9" s="1"/>
  <c r="Q44" i="9"/>
  <c r="Q45" i="9" s="1"/>
  <c r="Q46" i="9" s="1"/>
  <c r="R42" i="9" s="1"/>
  <c r="C30" i="9"/>
  <c r="D23" i="9"/>
  <c r="C25" i="9"/>
  <c r="C26" i="9" s="1"/>
  <c r="D22" i="9" s="1"/>
  <c r="R43" i="9"/>
  <c r="R12" i="9"/>
  <c r="G30" i="11"/>
  <c r="C31" i="11" s="1"/>
  <c r="D30" i="11"/>
  <c r="D27" i="5"/>
  <c r="E27" i="5" s="1"/>
  <c r="G27" i="5" s="1"/>
  <c r="C28" i="5" s="1"/>
  <c r="F28" i="5"/>
  <c r="D28" i="8" l="1"/>
  <c r="G28" i="8"/>
  <c r="C29" i="8" s="1"/>
  <c r="G29" i="7"/>
  <c r="C30" i="7" s="1"/>
  <c r="D29" i="7"/>
  <c r="G29" i="6"/>
  <c r="C30" i="6" s="1"/>
  <c r="D29" i="6"/>
  <c r="R13" i="9"/>
  <c r="R44" i="9"/>
  <c r="R45" i="9" s="1"/>
  <c r="R46" i="9" s="1"/>
  <c r="S42" i="9" s="1"/>
  <c r="D24" i="9"/>
  <c r="S12" i="9"/>
  <c r="R14" i="9"/>
  <c r="R15" i="9" s="1"/>
  <c r="S11" i="9" s="1"/>
  <c r="E23" i="9"/>
  <c r="D25" i="9"/>
  <c r="D26" i="9" s="1"/>
  <c r="E22" i="9" s="1"/>
  <c r="S43" i="9"/>
  <c r="G31" i="11"/>
  <c r="C32" i="11" s="1"/>
  <c r="D31" i="11"/>
  <c r="D28" i="5"/>
  <c r="E28" i="5" s="1"/>
  <c r="G28" i="5" s="1"/>
  <c r="C29" i="5" s="1"/>
  <c r="F29" i="5"/>
  <c r="G29" i="8" l="1"/>
  <c r="C30" i="8" s="1"/>
  <c r="D29" i="8"/>
  <c r="D30" i="7"/>
  <c r="G30" i="7"/>
  <c r="C31" i="7" s="1"/>
  <c r="G30" i="6"/>
  <c r="C31" i="6" s="1"/>
  <c r="D30" i="6"/>
  <c r="E24" i="9"/>
  <c r="E25" i="9" s="1"/>
  <c r="E26" i="9" s="1"/>
  <c r="F22" i="9" s="1"/>
  <c r="S44" i="9"/>
  <c r="S45" i="9" s="1"/>
  <c r="S46" i="9" s="1"/>
  <c r="T42" i="9" s="1"/>
  <c r="S13" i="9"/>
  <c r="T43" i="9"/>
  <c r="T12" i="9"/>
  <c r="S14" i="9"/>
  <c r="S15" i="9" s="1"/>
  <c r="T11" i="9" s="1"/>
  <c r="F23" i="9"/>
  <c r="G32" i="11"/>
  <c r="C33" i="11" s="1"/>
  <c r="D32" i="11"/>
  <c r="D29" i="5"/>
  <c r="E29" i="5" s="1"/>
  <c r="G29" i="5" s="1"/>
  <c r="C30" i="5" s="1"/>
  <c r="F30" i="5"/>
  <c r="G30" i="8" l="1"/>
  <c r="C31" i="8" s="1"/>
  <c r="D30" i="8"/>
  <c r="G31" i="7"/>
  <c r="C32" i="7" s="1"/>
  <c r="D31" i="7"/>
  <c r="D31" i="6"/>
  <c r="G31" i="6"/>
  <c r="C32" i="6" s="1"/>
  <c r="T13" i="9"/>
  <c r="F24" i="9"/>
  <c r="F25" i="9" s="1"/>
  <c r="F26" i="9" s="1"/>
  <c r="G22" i="9" s="1"/>
  <c r="T44" i="9"/>
  <c r="T45" i="9" s="1"/>
  <c r="T46" i="9" s="1"/>
  <c r="U42" i="9" s="1"/>
  <c r="U43" i="9"/>
  <c r="G23" i="9"/>
  <c r="T14" i="9"/>
  <c r="T15" i="9" s="1"/>
  <c r="U11" i="9" s="1"/>
  <c r="U12" i="9"/>
  <c r="G33" i="11"/>
  <c r="C34" i="11" s="1"/>
  <c r="D33" i="11"/>
  <c r="D30" i="5"/>
  <c r="E30" i="5" s="1"/>
  <c r="G30" i="5" s="1"/>
  <c r="C31" i="5" s="1"/>
  <c r="F31" i="5"/>
  <c r="D31" i="8" l="1"/>
  <c r="G31" i="8"/>
  <c r="C32" i="8" s="1"/>
  <c r="D32" i="7"/>
  <c r="G32" i="7"/>
  <c r="C33" i="7" s="1"/>
  <c r="G32" i="6"/>
  <c r="C33" i="6" s="1"/>
  <c r="D32" i="6"/>
  <c r="U44" i="9"/>
  <c r="U45" i="9" s="1"/>
  <c r="U46" i="9" s="1"/>
  <c r="V42" i="9" s="1"/>
  <c r="U13" i="9"/>
  <c r="U14" i="9" s="1"/>
  <c r="U15" i="9" s="1"/>
  <c r="V11" i="9" s="1"/>
  <c r="G24" i="9"/>
  <c r="V43" i="9"/>
  <c r="V12" i="9"/>
  <c r="H23" i="9"/>
  <c r="G25" i="9"/>
  <c r="G26" i="9" s="1"/>
  <c r="H22" i="9" s="1"/>
  <c r="G34" i="11"/>
  <c r="C35" i="11" s="1"/>
  <c r="D34" i="11"/>
  <c r="D31" i="5"/>
  <c r="E31" i="5" s="1"/>
  <c r="G31" i="5" s="1"/>
  <c r="C32" i="5" s="1"/>
  <c r="F32" i="5"/>
  <c r="D32" i="8" l="1"/>
  <c r="G32" i="8"/>
  <c r="C33" i="8" s="1"/>
  <c r="G33" i="7"/>
  <c r="C34" i="7" s="1"/>
  <c r="D33" i="7"/>
  <c r="D33" i="6"/>
  <c r="G33" i="6"/>
  <c r="C34" i="6" s="1"/>
  <c r="H24" i="9"/>
  <c r="V44" i="9"/>
  <c r="V45" i="9" s="1"/>
  <c r="V46" i="9" s="1"/>
  <c r="W42" i="9" s="1"/>
  <c r="V13" i="9"/>
  <c r="V14" i="9" s="1"/>
  <c r="V15" i="9" s="1"/>
  <c r="W11" i="9" s="1"/>
  <c r="W43" i="9"/>
  <c r="I23" i="9"/>
  <c r="H25" i="9"/>
  <c r="H26" i="9" s="1"/>
  <c r="I22" i="9" s="1"/>
  <c r="W12" i="9"/>
  <c r="G35" i="11"/>
  <c r="C36" i="11" s="1"/>
  <c r="D35" i="11"/>
  <c r="D32" i="5"/>
  <c r="E32" i="5" s="1"/>
  <c r="G32" i="5" s="1"/>
  <c r="C33" i="5" s="1"/>
  <c r="F33" i="5"/>
  <c r="G33" i="8" l="1"/>
  <c r="C34" i="8" s="1"/>
  <c r="D33" i="8"/>
  <c r="D34" i="7"/>
  <c r="G34" i="7"/>
  <c r="C35" i="7" s="1"/>
  <c r="G34" i="6"/>
  <c r="C35" i="6" s="1"/>
  <c r="D34" i="6"/>
  <c r="I24" i="9"/>
  <c r="W13" i="9"/>
  <c r="W14" i="9" s="1"/>
  <c r="W15" i="9" s="1"/>
  <c r="X11" i="9" s="1"/>
  <c r="W44" i="9"/>
  <c r="W45" i="9"/>
  <c r="W46" i="9" s="1"/>
  <c r="X42" i="9" s="1"/>
  <c r="X43" i="9"/>
  <c r="X12" i="9"/>
  <c r="I25" i="9"/>
  <c r="I26" i="9" s="1"/>
  <c r="J22" i="9" s="1"/>
  <c r="J23" i="9"/>
  <c r="G36" i="11"/>
  <c r="C37" i="11" s="1"/>
  <c r="D36" i="11"/>
  <c r="D33" i="5"/>
  <c r="E33" i="5" s="1"/>
  <c r="G33" i="5" s="1"/>
  <c r="C34" i="5" s="1"/>
  <c r="F34" i="5"/>
  <c r="D34" i="8" l="1"/>
  <c r="G34" i="8"/>
  <c r="C35" i="8" s="1"/>
  <c r="G35" i="7"/>
  <c r="C36" i="7" s="1"/>
  <c r="D35" i="7"/>
  <c r="D35" i="6"/>
  <c r="G35" i="6"/>
  <c r="C36" i="6" s="1"/>
  <c r="X44" i="9"/>
  <c r="X45" i="9" s="1"/>
  <c r="X46" i="9" s="1"/>
  <c r="Y42" i="9" s="1"/>
  <c r="J24" i="9"/>
  <c r="J25" i="9" s="1"/>
  <c r="J26" i="9" s="1"/>
  <c r="K22" i="9" s="1"/>
  <c r="X13" i="9"/>
  <c r="K23" i="9"/>
  <c r="Y43" i="9"/>
  <c r="X14" i="9"/>
  <c r="X15" i="9" s="1"/>
  <c r="Y11" i="9" s="1"/>
  <c r="Y12" i="9"/>
  <c r="G37" i="11"/>
  <c r="C38" i="11" s="1"/>
  <c r="D37" i="11"/>
  <c r="D34" i="5"/>
  <c r="E34" i="5" s="1"/>
  <c r="G34" i="5" s="1"/>
  <c r="C35" i="5" s="1"/>
  <c r="F35" i="5"/>
  <c r="D35" i="8" l="1"/>
  <c r="G35" i="8"/>
  <c r="C36" i="8" s="1"/>
  <c r="D36" i="7"/>
  <c r="G36" i="7"/>
  <c r="C37" i="7" s="1"/>
  <c r="G36" i="6"/>
  <c r="C37" i="6" s="1"/>
  <c r="D36" i="6"/>
  <c r="Y13" i="9"/>
  <c r="Y14" i="9" s="1"/>
  <c r="Y15" i="9" s="1"/>
  <c r="Z11" i="9" s="1"/>
  <c r="K24" i="9"/>
  <c r="K25" i="9" s="1"/>
  <c r="K26" i="9" s="1"/>
  <c r="L22" i="9" s="1"/>
  <c r="Y44" i="9"/>
  <c r="Z12" i="9"/>
  <c r="L23" i="9"/>
  <c r="Y45" i="9"/>
  <c r="Y46" i="9" s="1"/>
  <c r="Z42" i="9" s="1"/>
  <c r="Z43" i="9"/>
  <c r="G38" i="11"/>
  <c r="C39" i="11" s="1"/>
  <c r="D38" i="11"/>
  <c r="D35" i="5"/>
  <c r="E35" i="5" s="1"/>
  <c r="G35" i="5" s="1"/>
  <c r="C36" i="5" s="1"/>
  <c r="F36" i="5"/>
  <c r="D36" i="8" l="1"/>
  <c r="G36" i="8"/>
  <c r="C37" i="8" s="1"/>
  <c r="G37" i="7"/>
  <c r="C38" i="7" s="1"/>
  <c r="D37" i="7"/>
  <c r="G37" i="6"/>
  <c r="C38" i="6" s="1"/>
  <c r="D37" i="6"/>
  <c r="Z13" i="9"/>
  <c r="Z44" i="9"/>
  <c r="Z45" i="9" s="1"/>
  <c r="Z46" i="9" s="1"/>
  <c r="AA42" i="9" s="1"/>
  <c r="L24" i="9"/>
  <c r="AA43" i="9"/>
  <c r="AA12" i="9"/>
  <c r="Z14" i="9"/>
  <c r="Z15" i="9" s="1"/>
  <c r="AA11" i="9" s="1"/>
  <c r="M23" i="9"/>
  <c r="L25" i="9"/>
  <c r="L26" i="9" s="1"/>
  <c r="M22" i="9" s="1"/>
  <c r="G39" i="11"/>
  <c r="C40" i="11" s="1"/>
  <c r="D39" i="11"/>
  <c r="D36" i="5"/>
  <c r="E36" i="5" s="1"/>
  <c r="G36" i="5" s="1"/>
  <c r="C37" i="5" s="1"/>
  <c r="F37" i="5"/>
  <c r="G37" i="8" l="1"/>
  <c r="C38" i="8" s="1"/>
  <c r="D37" i="8"/>
  <c r="D38" i="7"/>
  <c r="G38" i="7"/>
  <c r="C39" i="7" s="1"/>
  <c r="G38" i="6"/>
  <c r="C39" i="6" s="1"/>
  <c r="D38" i="6"/>
  <c r="M24" i="9"/>
  <c r="AA44" i="9"/>
  <c r="AA45" i="9" s="1"/>
  <c r="AA46" i="9" s="1"/>
  <c r="AB42" i="9" s="1"/>
  <c r="AA13" i="9"/>
  <c r="AB43" i="9"/>
  <c r="M25" i="9"/>
  <c r="M26" i="9" s="1"/>
  <c r="N22" i="9" s="1"/>
  <c r="N23" i="9"/>
  <c r="AB12" i="9"/>
  <c r="AA14" i="9"/>
  <c r="AA15" i="9" s="1"/>
  <c r="AB11" i="9" s="1"/>
  <c r="G40" i="11"/>
  <c r="C41" i="11" s="1"/>
  <c r="D40" i="11"/>
  <c r="D37" i="5"/>
  <c r="E37" i="5" s="1"/>
  <c r="G37" i="5" s="1"/>
  <c r="C38" i="5" s="1"/>
  <c r="F38" i="5"/>
  <c r="D38" i="8" l="1"/>
  <c r="G38" i="8"/>
  <c r="C39" i="8" s="1"/>
  <c r="G39" i="7"/>
  <c r="C40" i="7" s="1"/>
  <c r="D39" i="7"/>
  <c r="D39" i="6"/>
  <c r="G39" i="6"/>
  <c r="C40" i="6" s="1"/>
  <c r="AB13" i="9"/>
  <c r="AB44" i="9"/>
  <c r="AB45" i="9" s="1"/>
  <c r="AB46" i="9" s="1"/>
  <c r="AC42" i="9" s="1"/>
  <c r="N24" i="9"/>
  <c r="AC43" i="9"/>
  <c r="AB14" i="9"/>
  <c r="AB15" i="9" s="1"/>
  <c r="AC11" i="9" s="1"/>
  <c r="AC12" i="9"/>
  <c r="O23" i="9"/>
  <c r="N25" i="9"/>
  <c r="N26" i="9" s="1"/>
  <c r="O22" i="9" s="1"/>
  <c r="G41" i="11"/>
  <c r="C42" i="11" s="1"/>
  <c r="D41" i="11"/>
  <c r="D38" i="5"/>
  <c r="E38" i="5" s="1"/>
  <c r="G38" i="5" s="1"/>
  <c r="C39" i="5" s="1"/>
  <c r="F39" i="5"/>
  <c r="D39" i="8" l="1"/>
  <c r="G39" i="8"/>
  <c r="C40" i="8" s="1"/>
  <c r="D40" i="7"/>
  <c r="G40" i="7"/>
  <c r="C41" i="7" s="1"/>
  <c r="G40" i="6"/>
  <c r="C41" i="6" s="1"/>
  <c r="D40" i="6"/>
  <c r="O24" i="9"/>
  <c r="AC44" i="9"/>
  <c r="AC45" i="9" s="1"/>
  <c r="AC46" i="9" s="1"/>
  <c r="AD42" i="9" s="1"/>
  <c r="AC13" i="9"/>
  <c r="AC14" i="9" s="1"/>
  <c r="AC15" i="9" s="1"/>
  <c r="AD11" i="9" s="1"/>
  <c r="AD43" i="9"/>
  <c r="P23" i="9"/>
  <c r="Q23" i="9" s="1"/>
  <c r="O25" i="9"/>
  <c r="O26" i="9" s="1"/>
  <c r="P22" i="9" s="1"/>
  <c r="AD12" i="9"/>
  <c r="G42" i="11"/>
  <c r="C43" i="11" s="1"/>
  <c r="D42" i="11"/>
  <c r="D39" i="5"/>
  <c r="E39" i="5" s="1"/>
  <c r="G39" i="5" s="1"/>
  <c r="C40" i="5" s="1"/>
  <c r="F40" i="5"/>
  <c r="D40" i="8" l="1"/>
  <c r="G40" i="8"/>
  <c r="C41" i="8" s="1"/>
  <c r="G41" i="7"/>
  <c r="C42" i="7" s="1"/>
  <c r="D41" i="7"/>
  <c r="G41" i="6"/>
  <c r="C42" i="6" s="1"/>
  <c r="D41" i="6"/>
  <c r="P24" i="9"/>
  <c r="AD13" i="9"/>
  <c r="AD14" i="9" s="1"/>
  <c r="AD15" i="9" s="1"/>
  <c r="AE11" i="9" s="1"/>
  <c r="AD44" i="9"/>
  <c r="AD45" i="9" s="1"/>
  <c r="AD46" i="9" s="1"/>
  <c r="AE42" i="9" s="1"/>
  <c r="AE12" i="9"/>
  <c r="AE43" i="9"/>
  <c r="P25" i="9"/>
  <c r="P26" i="9" s="1"/>
  <c r="Q22" i="9" s="1"/>
  <c r="G43" i="11"/>
  <c r="C44" i="11" s="1"/>
  <c r="D43" i="11"/>
  <c r="D40" i="5"/>
  <c r="E40" i="5" s="1"/>
  <c r="G40" i="5" s="1"/>
  <c r="C41" i="5" s="1"/>
  <c r="F41" i="5"/>
  <c r="G41" i="8" l="1"/>
  <c r="C42" i="8" s="1"/>
  <c r="D41" i="8"/>
  <c r="D42" i="7"/>
  <c r="G42" i="7"/>
  <c r="C43" i="7" s="1"/>
  <c r="G42" i="6"/>
  <c r="C43" i="6" s="1"/>
  <c r="D42" i="6"/>
  <c r="AE44" i="9"/>
  <c r="AE45" i="9" s="1"/>
  <c r="AE46" i="9" s="1"/>
  <c r="AF42" i="9" s="1"/>
  <c r="Q24" i="9"/>
  <c r="AE13" i="9"/>
  <c r="AE14" i="9" s="1"/>
  <c r="AE15" i="9" s="1"/>
  <c r="AF11" i="9" s="1"/>
  <c r="AF12" i="9"/>
  <c r="AF43" i="9"/>
  <c r="Q25" i="9"/>
  <c r="Q26" i="9" s="1"/>
  <c r="R22" i="9" s="1"/>
  <c r="R23" i="9"/>
  <c r="G44" i="11"/>
  <c r="C45" i="11" s="1"/>
  <c r="D44" i="11"/>
  <c r="D41" i="5"/>
  <c r="E41" i="5" s="1"/>
  <c r="G41" i="5" s="1"/>
  <c r="C42" i="5" s="1"/>
  <c r="F42" i="5"/>
  <c r="G42" i="8" l="1"/>
  <c r="C43" i="8" s="1"/>
  <c r="D42" i="8"/>
  <c r="G43" i="7"/>
  <c r="C44" i="7" s="1"/>
  <c r="D43" i="7"/>
  <c r="D43" i="6"/>
  <c r="G43" i="6"/>
  <c r="C44" i="6" s="1"/>
  <c r="AF13" i="9"/>
  <c r="AF14" i="9" s="1"/>
  <c r="AF15" i="9" s="1"/>
  <c r="AG11" i="9" s="1"/>
  <c r="AF44" i="9"/>
  <c r="AF45" i="9" s="1"/>
  <c r="AF46" i="9" s="1"/>
  <c r="AG42" i="9" s="1"/>
  <c r="R24" i="9"/>
  <c r="AG12" i="9"/>
  <c r="AG43" i="9"/>
  <c r="S23" i="9"/>
  <c r="R25" i="9"/>
  <c r="R26" i="9" s="1"/>
  <c r="S22" i="9" s="1"/>
  <c r="G45" i="11"/>
  <c r="C46" i="11" s="1"/>
  <c r="D45" i="11"/>
  <c r="D42" i="5"/>
  <c r="E42" i="5" s="1"/>
  <c r="G42" i="5" s="1"/>
  <c r="C43" i="5" s="1"/>
  <c r="F43" i="5"/>
  <c r="D43" i="8" l="1"/>
  <c r="G43" i="8"/>
  <c r="C44" i="8" s="1"/>
  <c r="D44" i="7"/>
  <c r="G44" i="7"/>
  <c r="C45" i="7" s="1"/>
  <c r="G44" i="6"/>
  <c r="C45" i="6" s="1"/>
  <c r="D44" i="6"/>
  <c r="AG13" i="9"/>
  <c r="AG14" i="9" s="1"/>
  <c r="AG15" i="9" s="1"/>
  <c r="AH11" i="9" s="1"/>
  <c r="S24" i="9"/>
  <c r="S25" i="9" s="1"/>
  <c r="S26" i="9" s="1"/>
  <c r="T22" i="9" s="1"/>
  <c r="AG44" i="9"/>
  <c r="AH12" i="9"/>
  <c r="T23" i="9"/>
  <c r="AG45" i="9"/>
  <c r="AG46" i="9" s="1"/>
  <c r="AH42" i="9" s="1"/>
  <c r="AH43" i="9"/>
  <c r="G46" i="11"/>
  <c r="C47" i="11" s="1"/>
  <c r="D46" i="11"/>
  <c r="D43" i="5"/>
  <c r="E43" i="5" s="1"/>
  <c r="G43" i="5" s="1"/>
  <c r="C44" i="5" s="1"/>
  <c r="F44" i="5"/>
  <c r="D44" i="8" l="1"/>
  <c r="G44" i="8"/>
  <c r="C45" i="8" s="1"/>
  <c r="G45" i="7"/>
  <c r="C46" i="7" s="1"/>
  <c r="D45" i="7"/>
  <c r="G45" i="6"/>
  <c r="C46" i="6" s="1"/>
  <c r="D45" i="6"/>
  <c r="AH44" i="9"/>
  <c r="T24" i="9"/>
  <c r="T25" i="9" s="1"/>
  <c r="T26" i="9" s="1"/>
  <c r="U22" i="9" s="1"/>
  <c r="AH13" i="9"/>
  <c r="AI12" i="9"/>
  <c r="AH14" i="9"/>
  <c r="AH15" i="9" s="1"/>
  <c r="AI11" i="9" s="1"/>
  <c r="AH45" i="9"/>
  <c r="AH46" i="9" s="1"/>
  <c r="AI42" i="9" s="1"/>
  <c r="AI43" i="9"/>
  <c r="U23" i="9"/>
  <c r="G47" i="11"/>
  <c r="C48" i="11" s="1"/>
  <c r="D47" i="11"/>
  <c r="D44" i="5"/>
  <c r="E44" i="5" s="1"/>
  <c r="G44" i="5" s="1"/>
  <c r="C45" i="5" s="1"/>
  <c r="F45" i="5"/>
  <c r="G45" i="8" l="1"/>
  <c r="C46" i="8" s="1"/>
  <c r="D45" i="8"/>
  <c r="D46" i="7"/>
  <c r="G46" i="7"/>
  <c r="C47" i="7" s="1"/>
  <c r="G46" i="6"/>
  <c r="C47" i="6" s="1"/>
  <c r="D46" i="6"/>
  <c r="AI44" i="9"/>
  <c r="AI45" i="9" s="1"/>
  <c r="AI46" i="9" s="1"/>
  <c r="AJ42" i="9" s="1"/>
  <c r="U24" i="9"/>
  <c r="U25" i="9" s="1"/>
  <c r="U26" i="9" s="1"/>
  <c r="V22" i="9" s="1"/>
  <c r="AI13" i="9"/>
  <c r="V23" i="9"/>
  <c r="AJ12" i="9"/>
  <c r="AI14" i="9"/>
  <c r="AI15" i="9" s="1"/>
  <c r="AJ11" i="9" s="1"/>
  <c r="AJ43" i="9"/>
  <c r="G48" i="11"/>
  <c r="C49" i="11" s="1"/>
  <c r="D48" i="11"/>
  <c r="D45" i="5"/>
  <c r="E45" i="5" s="1"/>
  <c r="G45" i="5" s="1"/>
  <c r="C46" i="5" s="1"/>
  <c r="F46" i="5"/>
  <c r="G46" i="8" l="1"/>
  <c r="C47" i="8" s="1"/>
  <c r="D46" i="8"/>
  <c r="D47" i="7"/>
  <c r="G47" i="7"/>
  <c r="C48" i="7" s="1"/>
  <c r="D47" i="6"/>
  <c r="G47" i="6"/>
  <c r="C48" i="6" s="1"/>
  <c r="V24" i="9"/>
  <c r="AJ44" i="9"/>
  <c r="AJ45" i="9" s="1"/>
  <c r="AJ46" i="9" s="1"/>
  <c r="AK42" i="9" s="1"/>
  <c r="AJ13" i="9"/>
  <c r="W23" i="9"/>
  <c r="V25" i="9"/>
  <c r="V26" i="9" s="1"/>
  <c r="W22" i="9" s="1"/>
  <c r="AK43" i="9"/>
  <c r="AJ14" i="9"/>
  <c r="AJ15" i="9" s="1"/>
  <c r="AK11" i="9" s="1"/>
  <c r="AK12" i="9"/>
  <c r="G49" i="11"/>
  <c r="C50" i="11" s="1"/>
  <c r="D49" i="11"/>
  <c r="D46" i="5"/>
  <c r="E46" i="5" s="1"/>
  <c r="G46" i="5" s="1"/>
  <c r="C47" i="5" s="1"/>
  <c r="F47" i="5"/>
  <c r="D47" i="8" l="1"/>
  <c r="G47" i="8"/>
  <c r="C48" i="8" s="1"/>
  <c r="D48" i="7"/>
  <c r="G48" i="7"/>
  <c r="C49" i="7" s="1"/>
  <c r="G48" i="6"/>
  <c r="C49" i="6" s="1"/>
  <c r="D48" i="6"/>
  <c r="AK13" i="9"/>
  <c r="AK14" i="9" s="1"/>
  <c r="AK15" i="9" s="1"/>
  <c r="AL11" i="9" s="1"/>
  <c r="AK44" i="9"/>
  <c r="AK45" i="9" s="1"/>
  <c r="AK46" i="9" s="1"/>
  <c r="AL42" i="9" s="1"/>
  <c r="W24" i="9"/>
  <c r="AL12" i="9"/>
  <c r="X23" i="9"/>
  <c r="W25" i="9"/>
  <c r="W26" i="9" s="1"/>
  <c r="X22" i="9" s="1"/>
  <c r="AL43" i="9"/>
  <c r="G50" i="11"/>
  <c r="C51" i="11" s="1"/>
  <c r="D50" i="11"/>
  <c r="D47" i="5"/>
  <c r="E47" i="5" s="1"/>
  <c r="G47" i="5" s="1"/>
  <c r="C48" i="5" s="1"/>
  <c r="F48" i="5"/>
  <c r="D48" i="8" l="1"/>
  <c r="G48" i="8"/>
  <c r="C49" i="8" s="1"/>
  <c r="G49" i="7"/>
  <c r="C50" i="7" s="1"/>
  <c r="D49" i="7"/>
  <c r="G49" i="6"/>
  <c r="C50" i="6" s="1"/>
  <c r="D49" i="6"/>
  <c r="AL44" i="9"/>
  <c r="AL45" i="9" s="1"/>
  <c r="AL46" i="9" s="1"/>
  <c r="AM42" i="9" s="1"/>
  <c r="X24" i="9"/>
  <c r="AL13" i="9"/>
  <c r="AM12" i="9"/>
  <c r="AL14" i="9"/>
  <c r="AL15" i="9" s="1"/>
  <c r="AM11" i="9" s="1"/>
  <c r="AM43" i="9"/>
  <c r="Y23" i="9"/>
  <c r="X25" i="9"/>
  <c r="X26" i="9" s="1"/>
  <c r="Y22" i="9" s="1"/>
  <c r="G51" i="11"/>
  <c r="C52" i="11" s="1"/>
  <c r="D51" i="11"/>
  <c r="D48" i="5"/>
  <c r="E48" i="5" s="1"/>
  <c r="G48" i="5" s="1"/>
  <c r="C49" i="5" s="1"/>
  <c r="F49" i="5"/>
  <c r="G49" i="8" l="1"/>
  <c r="C50" i="8" s="1"/>
  <c r="D49" i="8"/>
  <c r="D50" i="7"/>
  <c r="G50" i="7"/>
  <c r="C51" i="7" s="1"/>
  <c r="G50" i="6"/>
  <c r="C51" i="6" s="1"/>
  <c r="D50" i="6"/>
  <c r="AM44" i="9"/>
  <c r="Y24" i="9"/>
  <c r="Y25" i="9" s="1"/>
  <c r="Y26" i="9" s="1"/>
  <c r="Z22" i="9" s="1"/>
  <c r="AN12" i="9"/>
  <c r="AM13" i="9"/>
  <c r="AM14" i="9" s="1"/>
  <c r="AM15" i="9" s="1"/>
  <c r="AN11" i="9" s="1"/>
  <c r="Z23" i="9"/>
  <c r="AM45" i="9"/>
  <c r="AM46" i="9" s="1"/>
  <c r="AN42" i="9" s="1"/>
  <c r="AN43" i="9"/>
  <c r="G52" i="11"/>
  <c r="C53" i="11" s="1"/>
  <c r="D52" i="11"/>
  <c r="D49" i="5"/>
  <c r="E49" i="5" s="1"/>
  <c r="G49" i="5" s="1"/>
  <c r="C50" i="5" s="1"/>
  <c r="F50" i="5"/>
  <c r="G50" i="8" l="1"/>
  <c r="C51" i="8" s="1"/>
  <c r="D50" i="8"/>
  <c r="G51" i="7"/>
  <c r="C52" i="7" s="1"/>
  <c r="D51" i="7"/>
  <c r="D51" i="6"/>
  <c r="G51" i="6"/>
  <c r="C52" i="6" s="1"/>
  <c r="AN13" i="9"/>
  <c r="AN14" i="9" s="1"/>
  <c r="AN15" i="9" s="1"/>
  <c r="AO11" i="9" s="1"/>
  <c r="AN44" i="9"/>
  <c r="AN45" i="9" s="1"/>
  <c r="AN46" i="9" s="1"/>
  <c r="AO42" i="9" s="1"/>
  <c r="Z24" i="9"/>
  <c r="AA23" i="9"/>
  <c r="Z25" i="9"/>
  <c r="Z26" i="9" s="1"/>
  <c r="AA22" i="9" s="1"/>
  <c r="AO43" i="9"/>
  <c r="AO12" i="9"/>
  <c r="G53" i="11"/>
  <c r="C54" i="11" s="1"/>
  <c r="D53" i="11"/>
  <c r="D50" i="5"/>
  <c r="E50" i="5" s="1"/>
  <c r="G50" i="5" s="1"/>
  <c r="C51" i="5" s="1"/>
  <c r="F51" i="5"/>
  <c r="G51" i="8" l="1"/>
  <c r="C52" i="8" s="1"/>
  <c r="D51" i="8"/>
  <c r="D52" i="7"/>
  <c r="G52" i="7"/>
  <c r="C53" i="7" s="1"/>
  <c r="G52" i="6"/>
  <c r="C53" i="6" s="1"/>
  <c r="D52" i="6"/>
  <c r="AO13" i="9"/>
  <c r="AO14" i="9" s="1"/>
  <c r="AO15" i="9" s="1"/>
  <c r="AP11" i="9" s="1"/>
  <c r="AO44" i="9"/>
  <c r="AO45" i="9" s="1"/>
  <c r="AO46" i="9" s="1"/>
  <c r="AP42" i="9" s="1"/>
  <c r="AA24" i="9"/>
  <c r="AP12" i="9"/>
  <c r="AB23" i="9"/>
  <c r="AA25" i="9"/>
  <c r="AA26" i="9" s="1"/>
  <c r="AB22" i="9" s="1"/>
  <c r="AP43" i="9"/>
  <c r="G54" i="11"/>
  <c r="C55" i="11" s="1"/>
  <c r="D54" i="11"/>
  <c r="D51" i="5"/>
  <c r="E51" i="5" s="1"/>
  <c r="G51" i="5" s="1"/>
  <c r="C52" i="5" s="1"/>
  <c r="F52" i="5"/>
  <c r="D52" i="8" l="1"/>
  <c r="G52" i="8"/>
  <c r="C53" i="8" s="1"/>
  <c r="D53" i="7"/>
  <c r="G53" i="7"/>
  <c r="C54" i="7" s="1"/>
  <c r="G53" i="6"/>
  <c r="C54" i="6" s="1"/>
  <c r="D53" i="6"/>
  <c r="AP13" i="9"/>
  <c r="AP14" i="9" s="1"/>
  <c r="AP15" i="9" s="1"/>
  <c r="AQ11" i="9" s="1"/>
  <c r="AB24" i="9"/>
  <c r="AB25" i="9" s="1"/>
  <c r="AB26" i="9" s="1"/>
  <c r="AC22" i="9" s="1"/>
  <c r="AP44" i="9"/>
  <c r="AQ12" i="9"/>
  <c r="AP45" i="9"/>
  <c r="AP46" i="9" s="1"/>
  <c r="AQ42" i="9" s="1"/>
  <c r="AQ43" i="9"/>
  <c r="AC23" i="9"/>
  <c r="G55" i="11"/>
  <c r="C56" i="11" s="1"/>
  <c r="D55" i="11"/>
  <c r="D52" i="5"/>
  <c r="E52" i="5" s="1"/>
  <c r="G52" i="5" s="1"/>
  <c r="C53" i="5" s="1"/>
  <c r="F53" i="5"/>
  <c r="D53" i="8" l="1"/>
  <c r="G53" i="8"/>
  <c r="C54" i="8" s="1"/>
  <c r="D54" i="7"/>
  <c r="G54" i="7"/>
  <c r="C55" i="7" s="1"/>
  <c r="G54" i="6"/>
  <c r="C55" i="6" s="1"/>
  <c r="D54" i="6"/>
  <c r="AC24" i="9"/>
  <c r="AC25" i="9" s="1"/>
  <c r="AC26" i="9" s="1"/>
  <c r="AD22" i="9" s="1"/>
  <c r="AQ44" i="9"/>
  <c r="AQ45" i="9" s="1"/>
  <c r="AQ46" i="9" s="1"/>
  <c r="AR42" i="9" s="1"/>
  <c r="AQ13" i="9"/>
  <c r="AQ14" i="9" s="1"/>
  <c r="AQ15" i="9" s="1"/>
  <c r="AR11" i="9" s="1"/>
  <c r="AD23" i="9"/>
  <c r="AR12" i="9"/>
  <c r="AR43" i="9"/>
  <c r="G56" i="11"/>
  <c r="C57" i="11" s="1"/>
  <c r="D56" i="11"/>
  <c r="D53" i="5"/>
  <c r="E53" i="5" s="1"/>
  <c r="G53" i="5" s="1"/>
  <c r="C54" i="5" s="1"/>
  <c r="F54" i="5"/>
  <c r="D54" i="8" l="1"/>
  <c r="G54" i="8"/>
  <c r="C55" i="8" s="1"/>
  <c r="D55" i="7"/>
  <c r="G55" i="7"/>
  <c r="C56" i="7" s="1"/>
  <c r="D55" i="6"/>
  <c r="G55" i="6"/>
  <c r="C56" i="6" s="1"/>
  <c r="AR13" i="9"/>
  <c r="AD24" i="9"/>
  <c r="AD25" i="9" s="1"/>
  <c r="AD26" i="9" s="1"/>
  <c r="AE22" i="9" s="1"/>
  <c r="AR44" i="9"/>
  <c r="AR45" i="9" s="1"/>
  <c r="AR46" i="9" s="1"/>
  <c r="AS42" i="9" s="1"/>
  <c r="AS43" i="9"/>
  <c r="AE23" i="9"/>
  <c r="AR14" i="9"/>
  <c r="AR15" i="9" s="1"/>
  <c r="AS11" i="9" s="1"/>
  <c r="AS12" i="9"/>
  <c r="G57" i="11"/>
  <c r="C58" i="11" s="1"/>
  <c r="D57" i="11"/>
  <c r="D54" i="5"/>
  <c r="E54" i="5" s="1"/>
  <c r="G54" i="5" s="1"/>
  <c r="C55" i="5" s="1"/>
  <c r="F55" i="5"/>
  <c r="D55" i="8" l="1"/>
  <c r="G55" i="8"/>
  <c r="C56" i="8" s="1"/>
  <c r="D56" i="7"/>
  <c r="G56" i="7"/>
  <c r="C57" i="7" s="1"/>
  <c r="G56" i="6"/>
  <c r="C57" i="6" s="1"/>
  <c r="D56" i="6"/>
  <c r="AS13" i="9"/>
  <c r="AS14" i="9" s="1"/>
  <c r="AS15" i="9" s="1"/>
  <c r="AT11" i="9" s="1"/>
  <c r="AS44" i="9"/>
  <c r="AS45" i="9" s="1"/>
  <c r="AS46" i="9" s="1"/>
  <c r="AT42" i="9" s="1"/>
  <c r="AE24" i="9"/>
  <c r="AT12" i="9"/>
  <c r="AT43" i="9"/>
  <c r="AF23" i="9"/>
  <c r="AE25" i="9"/>
  <c r="AE26" i="9" s="1"/>
  <c r="AF22" i="9" s="1"/>
  <c r="G58" i="11"/>
  <c r="C59" i="11" s="1"/>
  <c r="D58" i="11"/>
  <c r="D55" i="5"/>
  <c r="E55" i="5" s="1"/>
  <c r="G55" i="5" s="1"/>
  <c r="C56" i="5" s="1"/>
  <c r="F56" i="5"/>
  <c r="D56" i="8" l="1"/>
  <c r="G56" i="8"/>
  <c r="C57" i="8" s="1"/>
  <c r="G57" i="7"/>
  <c r="C58" i="7" s="1"/>
  <c r="D57" i="7"/>
  <c r="G57" i="6"/>
  <c r="C58" i="6" s="1"/>
  <c r="D57" i="6"/>
  <c r="AF24" i="9"/>
  <c r="AT44" i="9"/>
  <c r="AT45" i="9" s="1"/>
  <c r="AT46" i="9" s="1"/>
  <c r="AU42" i="9" s="1"/>
  <c r="AT13" i="9"/>
  <c r="AT14" i="9" s="1"/>
  <c r="AT15" i="9" s="1"/>
  <c r="AU11" i="9" s="1"/>
  <c r="AU12" i="9"/>
  <c r="AG23" i="9"/>
  <c r="AF25" i="9"/>
  <c r="AF26" i="9" s="1"/>
  <c r="AG22" i="9" s="1"/>
  <c r="AU43" i="9"/>
  <c r="G59" i="11"/>
  <c r="D59" i="11"/>
  <c r="D56" i="5"/>
  <c r="E56" i="5" s="1"/>
  <c r="G56" i="5" s="1"/>
  <c r="C57" i="5" s="1"/>
  <c r="F57" i="5"/>
  <c r="G57" i="8" l="1"/>
  <c r="C58" i="8" s="1"/>
  <c r="D57" i="8"/>
  <c r="D58" i="7"/>
  <c r="G58" i="7"/>
  <c r="C59" i="7" s="1"/>
  <c r="G58" i="6"/>
  <c r="C59" i="6" s="1"/>
  <c r="D58" i="6"/>
  <c r="AG24" i="9"/>
  <c r="AG25" i="9" s="1"/>
  <c r="AG26" i="9" s="1"/>
  <c r="AH22" i="9" s="1"/>
  <c r="AU44" i="9"/>
  <c r="AU45" i="9" s="1"/>
  <c r="AU46" i="9" s="1"/>
  <c r="AV42" i="9" s="1"/>
  <c r="AU13" i="9"/>
  <c r="AV12" i="9"/>
  <c r="AU14" i="9"/>
  <c r="AU15" i="9" s="1"/>
  <c r="AV11" i="9" s="1"/>
  <c r="AV43" i="9"/>
  <c r="AH23" i="9"/>
  <c r="D57" i="5"/>
  <c r="E57" i="5" s="1"/>
  <c r="G57" i="5" s="1"/>
  <c r="C58" i="5" s="1"/>
  <c r="F58" i="5"/>
  <c r="D58" i="8" l="1"/>
  <c r="G58" i="8"/>
  <c r="C59" i="8" s="1"/>
  <c r="G59" i="7"/>
  <c r="C60" i="7" s="1"/>
  <c r="D59" i="7"/>
  <c r="D59" i="6"/>
  <c r="G59" i="6"/>
  <c r="C60" i="6" s="1"/>
  <c r="AH24" i="9"/>
  <c r="AV44" i="9"/>
  <c r="AV45" i="9" s="1"/>
  <c r="AV46" i="9" s="1"/>
  <c r="AW42" i="9" s="1"/>
  <c r="AV13" i="9"/>
  <c r="AI23" i="9"/>
  <c r="AH25" i="9"/>
  <c r="AH26" i="9" s="1"/>
  <c r="AI22" i="9" s="1"/>
  <c r="AV14" i="9"/>
  <c r="AV15" i="9" s="1"/>
  <c r="AW11" i="9" s="1"/>
  <c r="AW12" i="9"/>
  <c r="AW43" i="9"/>
  <c r="D58" i="5"/>
  <c r="E58" i="5" s="1"/>
  <c r="G58" i="5" s="1"/>
  <c r="C59" i="5" s="1"/>
  <c r="F59" i="5"/>
  <c r="G59" i="8" l="1"/>
  <c r="C60" i="8" s="1"/>
  <c r="D59" i="8"/>
  <c r="D60" i="7"/>
  <c r="G60" i="7"/>
  <c r="C61" i="7" s="1"/>
  <c r="G60" i="6"/>
  <c r="C61" i="6" s="1"/>
  <c r="D60" i="6"/>
  <c r="AW13" i="9"/>
  <c r="AW14" i="9" s="1"/>
  <c r="AW15" i="9" s="1"/>
  <c r="AX11" i="9" s="1"/>
  <c r="AW44" i="9"/>
  <c r="AW45" i="9" s="1"/>
  <c r="AW46" i="9" s="1"/>
  <c r="AX42" i="9" s="1"/>
  <c r="AI24" i="9"/>
  <c r="AX12" i="9"/>
  <c r="AX43" i="9"/>
  <c r="AJ23" i="9"/>
  <c r="AI25" i="9"/>
  <c r="AI26" i="9" s="1"/>
  <c r="AJ22" i="9" s="1"/>
  <c r="D59" i="5"/>
  <c r="E59" i="5" s="1"/>
  <c r="G59" i="5" s="1"/>
  <c r="C60" i="5" s="1"/>
  <c r="F60" i="5"/>
  <c r="D60" i="8" l="1"/>
  <c r="G60" i="8"/>
  <c r="C61" i="8" s="1"/>
  <c r="D61" i="7"/>
  <c r="G61" i="7"/>
  <c r="C62" i="7" s="1"/>
  <c r="G61" i="6"/>
  <c r="C62" i="6" s="1"/>
  <c r="D61" i="6"/>
  <c r="AJ24" i="9"/>
  <c r="AJ25" i="9" s="1"/>
  <c r="AJ26" i="9" s="1"/>
  <c r="AK22" i="9" s="1"/>
  <c r="AX44" i="9"/>
  <c r="AX45" i="9" s="1"/>
  <c r="AX46" i="9" s="1"/>
  <c r="AY42" i="9" s="1"/>
  <c r="AX13" i="9"/>
  <c r="AY12" i="9"/>
  <c r="AX14" i="9"/>
  <c r="AX15" i="9" s="1"/>
  <c r="AY11" i="9" s="1"/>
  <c r="AK23" i="9"/>
  <c r="AY43" i="9"/>
  <c r="D60" i="5"/>
  <c r="E60" i="5" s="1"/>
  <c r="G60" i="5" s="1"/>
  <c r="C61" i="5" s="1"/>
  <c r="F61" i="5"/>
  <c r="D61" i="8" l="1"/>
  <c r="G61" i="8"/>
  <c r="C62" i="8" s="1"/>
  <c r="D62" i="7"/>
  <c r="G62" i="7"/>
  <c r="C63" i="7" s="1"/>
  <c r="G62" i="6"/>
  <c r="C63" i="6" s="1"/>
  <c r="D62" i="6"/>
  <c r="AK24" i="9"/>
  <c r="AK25" i="9" s="1"/>
  <c r="AK26" i="9" s="1"/>
  <c r="AL22" i="9" s="1"/>
  <c r="AY44" i="9"/>
  <c r="AY45" i="9" s="1"/>
  <c r="AY46" i="9" s="1"/>
  <c r="AZ42" i="9" s="1"/>
  <c r="AY13" i="9"/>
  <c r="AZ43" i="9"/>
  <c r="AZ12" i="9"/>
  <c r="AY14" i="9"/>
  <c r="AY15" i="9" s="1"/>
  <c r="AZ11" i="9" s="1"/>
  <c r="AL23" i="9"/>
  <c r="D61" i="5"/>
  <c r="E61" i="5" s="1"/>
  <c r="G61" i="5" s="1"/>
  <c r="C62" i="5" s="1"/>
  <c r="F62" i="5"/>
  <c r="D62" i="8" l="1"/>
  <c r="G62" i="8"/>
  <c r="C63" i="8" s="1"/>
  <c r="G63" i="7"/>
  <c r="C64" i="7" s="1"/>
  <c r="D63" i="7"/>
  <c r="D63" i="6"/>
  <c r="G63" i="6"/>
  <c r="C64" i="6" s="1"/>
  <c r="AL24" i="9"/>
  <c r="AZ13" i="9"/>
  <c r="AZ14" i="9" s="1"/>
  <c r="AZ15" i="9" s="1"/>
  <c r="BA11" i="9" s="1"/>
  <c r="AZ44" i="9"/>
  <c r="AZ45" i="9" s="1"/>
  <c r="AZ46" i="9" s="1"/>
  <c r="BA42" i="9" s="1"/>
  <c r="BA43" i="9"/>
  <c r="AL25" i="9"/>
  <c r="AL26" i="9" s="1"/>
  <c r="AM22" i="9" s="1"/>
  <c r="AM23" i="9"/>
  <c r="BA12" i="9"/>
  <c r="D62" i="5"/>
  <c r="E62" i="5" s="1"/>
  <c r="G62" i="5" s="1"/>
  <c r="C63" i="5" s="1"/>
  <c r="F63" i="5"/>
  <c r="D63" i="8" l="1"/>
  <c r="G63" i="8"/>
  <c r="C64" i="8" s="1"/>
  <c r="D64" i="7"/>
  <c r="G64" i="7"/>
  <c r="C65" i="7" s="1"/>
  <c r="D64" i="6"/>
  <c r="G64" i="6"/>
  <c r="C65" i="6" s="1"/>
  <c r="BA44" i="9"/>
  <c r="BA45" i="9" s="1"/>
  <c r="BA46" i="9" s="1"/>
  <c r="BB42" i="9" s="1"/>
  <c r="AM24" i="9"/>
  <c r="AM25" i="9" s="1"/>
  <c r="AM26" i="9" s="1"/>
  <c r="AN22" i="9" s="1"/>
  <c r="BA13" i="9"/>
  <c r="BB43" i="9"/>
  <c r="AN23" i="9"/>
  <c r="BA14" i="9"/>
  <c r="BA15" i="9" s="1"/>
  <c r="BB11" i="9" s="1"/>
  <c r="BB12" i="9"/>
  <c r="D63" i="5"/>
  <c r="E63" i="5" s="1"/>
  <c r="G63" i="5" s="1"/>
  <c r="C64" i="5" s="1"/>
  <c r="F64" i="5"/>
  <c r="D64" i="8" l="1"/>
  <c r="G64" i="8"/>
  <c r="C65" i="8" s="1"/>
  <c r="G65" i="7"/>
  <c r="C66" i="7" s="1"/>
  <c r="D65" i="7"/>
  <c r="D65" i="6"/>
  <c r="G65" i="6"/>
  <c r="C66" i="6" s="1"/>
  <c r="BB13" i="9"/>
  <c r="BB14" i="9" s="1"/>
  <c r="BB15" i="9" s="1"/>
  <c r="BC11" i="9" s="1"/>
  <c r="BB44" i="9"/>
  <c r="BB45" i="9" s="1"/>
  <c r="BB46" i="9" s="1"/>
  <c r="BC42" i="9" s="1"/>
  <c r="AN24" i="9"/>
  <c r="BC12" i="9"/>
  <c r="BC43" i="9"/>
  <c r="AO23" i="9"/>
  <c r="AN25" i="9"/>
  <c r="AN26" i="9" s="1"/>
  <c r="AO22" i="9" s="1"/>
  <c r="D64" i="5"/>
  <c r="E64" i="5" s="1"/>
  <c r="G64" i="5" s="1"/>
  <c r="C65" i="5" s="1"/>
  <c r="F65" i="5"/>
  <c r="D65" i="8" l="1"/>
  <c r="G65" i="8"/>
  <c r="C66" i="8" s="1"/>
  <c r="D66" i="7"/>
  <c r="G66" i="7"/>
  <c r="C67" i="7" s="1"/>
  <c r="D66" i="6"/>
  <c r="G66" i="6"/>
  <c r="C67" i="6" s="1"/>
  <c r="AO24" i="9"/>
  <c r="AO25" i="9" s="1"/>
  <c r="AO26" i="9" s="1"/>
  <c r="AP22" i="9" s="1"/>
  <c r="BC44" i="9"/>
  <c r="BC45" i="9" s="1"/>
  <c r="BC46" i="9" s="1"/>
  <c r="BD42" i="9" s="1"/>
  <c r="BC13" i="9"/>
  <c r="AP23" i="9"/>
  <c r="BD12" i="9"/>
  <c r="BC14" i="9"/>
  <c r="BC15" i="9" s="1"/>
  <c r="BD11" i="9" s="1"/>
  <c r="BD43" i="9"/>
  <c r="D65" i="5"/>
  <c r="E65" i="5" s="1"/>
  <c r="G65" i="5" s="1"/>
  <c r="C66" i="5" s="1"/>
  <c r="F66" i="5"/>
  <c r="D66" i="8" l="1"/>
  <c r="G66" i="8"/>
  <c r="C67" i="8" s="1"/>
  <c r="D67" i="7"/>
  <c r="G67" i="7"/>
  <c r="C68" i="7" s="1"/>
  <c r="D67" i="6"/>
  <c r="G67" i="6"/>
  <c r="C68" i="6" s="1"/>
  <c r="BD13" i="9"/>
  <c r="BD14" i="9" s="1"/>
  <c r="BD15" i="9" s="1"/>
  <c r="BE11" i="9" s="1"/>
  <c r="BD44" i="9"/>
  <c r="BD45" i="9" s="1"/>
  <c r="BD46" i="9" s="1"/>
  <c r="BE42" i="9" s="1"/>
  <c r="AP24" i="9"/>
  <c r="AP25" i="9"/>
  <c r="AP26" i="9" s="1"/>
  <c r="AQ22" i="9" s="1"/>
  <c r="AQ23" i="9"/>
  <c r="BE43" i="9"/>
  <c r="BE12" i="9"/>
  <c r="D66" i="5"/>
  <c r="E66" i="5" s="1"/>
  <c r="G66" i="5" s="1"/>
  <c r="C67" i="5" s="1"/>
  <c r="F67" i="5"/>
  <c r="G67" i="8" l="1"/>
  <c r="C68" i="8" s="1"/>
  <c r="D67" i="8"/>
  <c r="D68" i="7"/>
  <c r="G68" i="7"/>
  <c r="C69" i="7" s="1"/>
  <c r="D68" i="6"/>
  <c r="G68" i="6"/>
  <c r="C69" i="6" s="1"/>
  <c r="BE13" i="9"/>
  <c r="BE14" i="9" s="1"/>
  <c r="BE15" i="9" s="1"/>
  <c r="BF11" i="9" s="1"/>
  <c r="AQ24" i="9"/>
  <c r="AQ25" i="9" s="1"/>
  <c r="AQ26" i="9" s="1"/>
  <c r="AR22" i="9" s="1"/>
  <c r="BE44" i="9"/>
  <c r="BE45" i="9" s="1"/>
  <c r="BE46" i="9" s="1"/>
  <c r="BF42" i="9" s="1"/>
  <c r="AR23" i="9"/>
  <c r="BF12" i="9"/>
  <c r="BF43" i="9"/>
  <c r="D67" i="5"/>
  <c r="E67" i="5" s="1"/>
  <c r="G67" i="5" s="1"/>
  <c r="C68" i="5" s="1"/>
  <c r="F68" i="5"/>
  <c r="D68" i="8" l="1"/>
  <c r="G68" i="8"/>
  <c r="C69" i="8" s="1"/>
  <c r="G69" i="7"/>
  <c r="C70" i="7" s="1"/>
  <c r="D69" i="7"/>
  <c r="D69" i="6"/>
  <c r="G69" i="6"/>
  <c r="C70" i="6" s="1"/>
  <c r="BF44" i="9"/>
  <c r="BF45" i="9" s="1"/>
  <c r="BF46" i="9" s="1"/>
  <c r="BG42" i="9" s="1"/>
  <c r="AR24" i="9"/>
  <c r="AR25" i="9" s="1"/>
  <c r="AR26" i="9" s="1"/>
  <c r="AS22" i="9" s="1"/>
  <c r="BF13" i="9"/>
  <c r="BF14" i="9" s="1"/>
  <c r="BF15" i="9" s="1"/>
  <c r="BG11" i="9" s="1"/>
  <c r="BG12" i="9"/>
  <c r="BG43" i="9"/>
  <c r="AS23" i="9"/>
  <c r="D68" i="5"/>
  <c r="E68" i="5" s="1"/>
  <c r="G68" i="5" s="1"/>
  <c r="C69" i="5" s="1"/>
  <c r="F69" i="5"/>
  <c r="G69" i="8" l="1"/>
  <c r="C70" i="8" s="1"/>
  <c r="D69" i="8"/>
  <c r="G70" i="7"/>
  <c r="C71" i="7" s="1"/>
  <c r="D70" i="7"/>
  <c r="G70" i="6"/>
  <c r="C71" i="6" s="1"/>
  <c r="D70" i="6"/>
  <c r="AS24" i="9"/>
  <c r="AS25" i="9" s="1"/>
  <c r="AS26" i="9" s="1"/>
  <c r="AT22" i="9" s="1"/>
  <c r="BG13" i="9"/>
  <c r="BG14" i="9" s="1"/>
  <c r="BG15" i="9" s="1"/>
  <c r="BH11" i="9" s="1"/>
  <c r="BG44" i="9"/>
  <c r="BG45" i="9" s="1"/>
  <c r="BG46" i="9" s="1"/>
  <c r="BH42" i="9" s="1"/>
  <c r="AT23" i="9"/>
  <c r="BH12" i="9"/>
  <c r="BH43" i="9"/>
  <c r="D69" i="5"/>
  <c r="E69" i="5" s="1"/>
  <c r="G69" i="5" s="1"/>
  <c r="C70" i="5" s="1"/>
  <c r="F70" i="5"/>
  <c r="D70" i="8" l="1"/>
  <c r="G70" i="8"/>
  <c r="C71" i="8" s="1"/>
  <c r="G71" i="7"/>
  <c r="C72" i="7" s="1"/>
  <c r="D71" i="7"/>
  <c r="D71" i="6"/>
  <c r="G71" i="6"/>
  <c r="C72" i="6" s="1"/>
  <c r="BH44" i="9"/>
  <c r="BH45" i="9" s="1"/>
  <c r="BH46" i="9" s="1"/>
  <c r="BI42" i="9" s="1"/>
  <c r="AT24" i="9"/>
  <c r="AT25" i="9" s="1"/>
  <c r="AT26" i="9" s="1"/>
  <c r="AU22" i="9" s="1"/>
  <c r="BH13" i="9"/>
  <c r="BI43" i="9"/>
  <c r="AU23" i="9"/>
  <c r="BH14" i="9"/>
  <c r="BH15" i="9" s="1"/>
  <c r="BI11" i="9" s="1"/>
  <c r="BI12" i="9"/>
  <c r="D70" i="5"/>
  <c r="E70" i="5" s="1"/>
  <c r="G70" i="5" s="1"/>
  <c r="C71" i="5" s="1"/>
  <c r="F71" i="5"/>
  <c r="D71" i="8" l="1"/>
  <c r="G71" i="8"/>
  <c r="C72" i="8" s="1"/>
  <c r="G72" i="7"/>
  <c r="C73" i="7" s="1"/>
  <c r="D72" i="7"/>
  <c r="G72" i="6"/>
  <c r="C73" i="6" s="1"/>
  <c r="D72" i="6"/>
  <c r="BI44" i="9"/>
  <c r="BI45" i="9" s="1"/>
  <c r="BI46" i="9" s="1"/>
  <c r="BJ42" i="9" s="1"/>
  <c r="AU24" i="9"/>
  <c r="AU25" i="9" s="1"/>
  <c r="AU26" i="9" s="1"/>
  <c r="AV22" i="9" s="1"/>
  <c r="BI13" i="9"/>
  <c r="BI14" i="9" s="1"/>
  <c r="BI15" i="9" s="1"/>
  <c r="BJ11" i="9" s="1"/>
  <c r="BJ43" i="9"/>
  <c r="BJ12" i="9"/>
  <c r="AV23" i="9"/>
  <c r="D71" i="5"/>
  <c r="E71" i="5" s="1"/>
  <c r="G71" i="5" s="1"/>
  <c r="C72" i="5" s="1"/>
  <c r="F72" i="5"/>
  <c r="D72" i="8" l="1"/>
  <c r="G72" i="8"/>
  <c r="C73" i="8" s="1"/>
  <c r="G73" i="7"/>
  <c r="C74" i="7" s="1"/>
  <c r="D73" i="7"/>
  <c r="D73" i="6"/>
  <c r="G73" i="6"/>
  <c r="C74" i="6" s="1"/>
  <c r="BJ13" i="9"/>
  <c r="BJ14" i="9" s="1"/>
  <c r="BJ15" i="9" s="1"/>
  <c r="BK11" i="9" s="1"/>
  <c r="BJ44" i="9"/>
  <c r="BJ45" i="9" s="1"/>
  <c r="BJ46" i="9" s="1"/>
  <c r="BK42" i="9" s="1"/>
  <c r="AV24" i="9"/>
  <c r="AV25" i="9" s="1"/>
  <c r="AV26" i="9" s="1"/>
  <c r="AW22" i="9" s="1"/>
  <c r="AW23" i="9"/>
  <c r="BK43" i="9"/>
  <c r="BK12" i="9"/>
  <c r="D72" i="5"/>
  <c r="E72" i="5" s="1"/>
  <c r="G72" i="5" s="1"/>
  <c r="C73" i="5" s="1"/>
  <c r="F73" i="5"/>
  <c r="D73" i="8" l="1"/>
  <c r="G73" i="8"/>
  <c r="C74" i="8" s="1"/>
  <c r="D74" i="7"/>
  <c r="G74" i="7"/>
  <c r="C75" i="7" s="1"/>
  <c r="G74" i="6"/>
  <c r="C75" i="6" s="1"/>
  <c r="D74" i="6"/>
  <c r="BK13" i="9"/>
  <c r="BK44" i="9"/>
  <c r="BK45" i="9" s="1"/>
  <c r="BK46" i="9" s="1"/>
  <c r="BL42" i="9" s="1"/>
  <c r="AW24" i="9"/>
  <c r="BL12" i="9"/>
  <c r="BK14" i="9"/>
  <c r="BK15" i="9" s="1"/>
  <c r="BL11" i="9" s="1"/>
  <c r="AW25" i="9"/>
  <c r="AW26" i="9" s="1"/>
  <c r="AX22" i="9" s="1"/>
  <c r="AX23" i="9"/>
  <c r="BL43" i="9"/>
  <c r="D73" i="5"/>
  <c r="E73" i="5" s="1"/>
  <c r="G73" i="5" s="1"/>
  <c r="C74" i="5" s="1"/>
  <c r="F74" i="5"/>
  <c r="D74" i="8" l="1"/>
  <c r="G74" i="8"/>
  <c r="D75" i="7"/>
  <c r="G75" i="7"/>
  <c r="C76" i="7" s="1"/>
  <c r="D75" i="6"/>
  <c r="G75" i="6"/>
  <c r="C76" i="6" s="1"/>
  <c r="AX24" i="9"/>
  <c r="AX25" i="9" s="1"/>
  <c r="AX26" i="9" s="1"/>
  <c r="AY22" i="9" s="1"/>
  <c r="BL44" i="9"/>
  <c r="BL45" i="9" s="1"/>
  <c r="BL46" i="9" s="1"/>
  <c r="BM42" i="9" s="1"/>
  <c r="BL13" i="9"/>
  <c r="BM43" i="9"/>
  <c r="BL14" i="9"/>
  <c r="BL15" i="9" s="1"/>
  <c r="BM11" i="9" s="1"/>
  <c r="BM12" i="9"/>
  <c r="AY23" i="9"/>
  <c r="D74" i="5"/>
  <c r="E74" i="5" s="1"/>
  <c r="G74" i="5" s="1"/>
  <c r="C75" i="5" s="1"/>
  <c r="F75" i="5"/>
  <c r="D76" i="7" l="1"/>
  <c r="G76" i="7"/>
  <c r="C77" i="7" s="1"/>
  <c r="G76" i="6"/>
  <c r="C77" i="6" s="1"/>
  <c r="D76" i="6"/>
  <c r="BM44" i="9"/>
  <c r="BM13" i="9"/>
  <c r="BM45" i="9"/>
  <c r="BM46" i="9" s="1"/>
  <c r="BN42" i="9" s="1"/>
  <c r="BN43" i="9"/>
  <c r="AZ23" i="9"/>
  <c r="BM14" i="9"/>
  <c r="BM15" i="9" s="1"/>
  <c r="BN11" i="9" s="1"/>
  <c r="BN12" i="9"/>
  <c r="AY24" i="9"/>
  <c r="AY25" i="9" s="1"/>
  <c r="AY26" i="9" s="1"/>
  <c r="AZ22" i="9" s="1"/>
  <c r="D75" i="5"/>
  <c r="E75" i="5" s="1"/>
  <c r="G75" i="5" s="1"/>
  <c r="C76" i="5" s="1"/>
  <c r="F76" i="5"/>
  <c r="G77" i="7" l="1"/>
  <c r="C78" i="7" s="1"/>
  <c r="D77" i="7"/>
  <c r="D77" i="6"/>
  <c r="G77" i="6"/>
  <c r="C78" i="6" s="1"/>
  <c r="AZ24" i="9"/>
  <c r="BN13" i="9"/>
  <c r="BN14" i="9" s="1"/>
  <c r="BN15" i="9" s="1"/>
  <c r="BO11" i="9" s="1"/>
  <c r="BN44" i="9"/>
  <c r="BA23" i="9"/>
  <c r="AZ25" i="9"/>
  <c r="AZ26" i="9" s="1"/>
  <c r="BA22" i="9" s="1"/>
  <c r="BO12" i="9"/>
  <c r="BN45" i="9"/>
  <c r="BN46" i="9" s="1"/>
  <c r="BO42" i="9" s="1"/>
  <c r="BO43" i="9"/>
  <c r="D76" i="5"/>
  <c r="E76" i="5" s="1"/>
  <c r="G76" i="5" s="1"/>
  <c r="F19" i="4"/>
  <c r="F24" i="4" s="1"/>
  <c r="E24" i="4"/>
  <c r="F33" i="4"/>
  <c r="E33" i="4"/>
  <c r="G78" i="7" l="1"/>
  <c r="C79" i="7" s="1"/>
  <c r="D78" i="7"/>
  <c r="G78" i="6"/>
  <c r="C79" i="6" s="1"/>
  <c r="D78" i="6"/>
  <c r="E35" i="4"/>
  <c r="E36" i="4" s="1"/>
  <c r="E37" i="4" s="1"/>
  <c r="F35" i="4"/>
  <c r="F38" i="4" s="1"/>
  <c r="BO44" i="9"/>
  <c r="BO45" i="9" s="1"/>
  <c r="BO46" i="9" s="1"/>
  <c r="BP42" i="9" s="1"/>
  <c r="BO13" i="9"/>
  <c r="BO14" i="9" s="1"/>
  <c r="BO15" i="9" s="1"/>
  <c r="BP11" i="9" s="1"/>
  <c r="BA24" i="9"/>
  <c r="BA25" i="9" s="1"/>
  <c r="BA26" i="9" s="1"/>
  <c r="BB22" i="9" s="1"/>
  <c r="BP43" i="9"/>
  <c r="BB23" i="9"/>
  <c r="BP12" i="9"/>
  <c r="G79" i="7" l="1"/>
  <c r="C80" i="7" s="1"/>
  <c r="D79" i="7"/>
  <c r="D79" i="6"/>
  <c r="G79" i="6"/>
  <c r="C80" i="6" s="1"/>
  <c r="F36" i="4"/>
  <c r="F37" i="4" s="1"/>
  <c r="F39" i="4" s="1"/>
  <c r="BB24" i="9"/>
  <c r="BP13" i="9"/>
  <c r="BP14" i="9" s="1"/>
  <c r="BP15" i="9" s="1"/>
  <c r="BQ11" i="9" s="1"/>
  <c r="BQ43" i="9"/>
  <c r="BQ12" i="9"/>
  <c r="BB25" i="9"/>
  <c r="BB26" i="9" s="1"/>
  <c r="BC22" i="9" s="1"/>
  <c r="BC23" i="9"/>
  <c r="BP44" i="9"/>
  <c r="BP45" i="9" s="1"/>
  <c r="BP46" i="9" s="1"/>
  <c r="BQ42" i="9" s="1"/>
  <c r="D80" i="7" l="1"/>
  <c r="G80" i="7"/>
  <c r="C81" i="7" s="1"/>
  <c r="G80" i="6"/>
  <c r="C81" i="6" s="1"/>
  <c r="D80" i="6"/>
  <c r="BC24" i="9"/>
  <c r="BQ44" i="9"/>
  <c r="BQ45" i="9" s="1"/>
  <c r="BQ46" i="9" s="1"/>
  <c r="BR42" i="9" s="1"/>
  <c r="BR12" i="9"/>
  <c r="BC25" i="9"/>
  <c r="BC26" i="9" s="1"/>
  <c r="BD22" i="9" s="1"/>
  <c r="BD23" i="9"/>
  <c r="BR43" i="9"/>
  <c r="BQ13" i="9"/>
  <c r="BQ14" i="9" s="1"/>
  <c r="BQ15" i="9" s="1"/>
  <c r="BR11" i="9" s="1"/>
  <c r="D81" i="7" l="1"/>
  <c r="G81" i="7"/>
  <c r="C82" i="7" s="1"/>
  <c r="D81" i="6"/>
  <c r="G81" i="6"/>
  <c r="C82" i="6" s="1"/>
  <c r="BD24" i="9"/>
  <c r="BR13" i="9"/>
  <c r="BR44" i="9"/>
  <c r="BR45" i="9" s="1"/>
  <c r="BR46" i="9" s="1"/>
  <c r="BS42" i="9" s="1"/>
  <c r="BE23" i="9"/>
  <c r="BD25" i="9"/>
  <c r="BD26" i="9" s="1"/>
  <c r="BE22" i="9" s="1"/>
  <c r="BS43" i="9"/>
  <c r="BS12" i="9"/>
  <c r="BR14" i="9"/>
  <c r="BR15" i="9" s="1"/>
  <c r="BS11" i="9" s="1"/>
  <c r="G82" i="7" l="1"/>
  <c r="C83" i="7" s="1"/>
  <c r="D82" i="7"/>
  <c r="D82" i="6"/>
  <c r="G82" i="6"/>
  <c r="C83" i="6" s="1"/>
  <c r="BS13" i="9"/>
  <c r="BS44" i="9"/>
  <c r="BS45" i="9" s="1"/>
  <c r="BS46" i="9" s="1"/>
  <c r="BT42" i="9" s="1"/>
  <c r="BE24" i="9"/>
  <c r="BT12" i="9"/>
  <c r="BS14" i="9"/>
  <c r="BS15" i="9" s="1"/>
  <c r="BT11" i="9" s="1"/>
  <c r="BT43" i="9"/>
  <c r="BE25" i="9"/>
  <c r="BE26" i="9" s="1"/>
  <c r="BF22" i="9" s="1"/>
  <c r="BF23" i="9"/>
  <c r="D83" i="7" l="1"/>
  <c r="G83" i="7"/>
  <c r="C84" i="7" s="1"/>
  <c r="G83" i="6"/>
  <c r="C84" i="6" s="1"/>
  <c r="D83" i="6"/>
  <c r="BF24" i="9"/>
  <c r="BF25" i="9" s="1"/>
  <c r="BF26" i="9" s="1"/>
  <c r="BG22" i="9" s="1"/>
  <c r="BT44" i="9"/>
  <c r="BT45" i="9" s="1"/>
  <c r="BT46" i="9" s="1"/>
  <c r="BU42" i="9" s="1"/>
  <c r="BT13" i="9"/>
  <c r="BT14" i="9" s="1"/>
  <c r="BT15" i="9" s="1"/>
  <c r="BU11" i="9" s="1"/>
  <c r="BG23" i="9"/>
  <c r="BU12" i="9"/>
  <c r="BU43" i="9"/>
  <c r="D84" i="7" l="1"/>
  <c r="G84" i="7"/>
  <c r="C85" i="7" s="1"/>
  <c r="G84" i="6"/>
  <c r="C85" i="6" s="1"/>
  <c r="D84" i="6"/>
  <c r="BU13" i="9"/>
  <c r="BU14" i="9" s="1"/>
  <c r="BU15" i="9" s="1"/>
  <c r="BV11" i="9" s="1"/>
  <c r="BU44" i="9"/>
  <c r="BU45" i="9" s="1"/>
  <c r="BU46" i="9" s="1"/>
  <c r="BV42" i="9" s="1"/>
  <c r="BG24" i="9"/>
  <c r="BG25" i="9" s="1"/>
  <c r="BG26" i="9" s="1"/>
  <c r="BH22" i="9" s="1"/>
  <c r="BV12" i="9"/>
  <c r="BH23" i="9"/>
  <c r="BV43" i="9"/>
  <c r="G85" i="7" l="1"/>
  <c r="C86" i="7" s="1"/>
  <c r="D85" i="7"/>
  <c r="D85" i="6"/>
  <c r="G85" i="6"/>
  <c r="C86" i="6" s="1"/>
  <c r="BH24" i="9"/>
  <c r="BV44" i="9"/>
  <c r="BV45" i="9" s="1"/>
  <c r="BV46" i="9" s="1"/>
  <c r="BW42" i="9" s="1"/>
  <c r="BV13" i="9"/>
  <c r="BI23" i="9"/>
  <c r="BH25" i="9"/>
  <c r="BH26" i="9" s="1"/>
  <c r="BI22" i="9" s="1"/>
  <c r="BW43" i="9"/>
  <c r="BW12" i="9"/>
  <c r="BV14" i="9"/>
  <c r="BV15" i="9" s="1"/>
  <c r="BW11" i="9" s="1"/>
  <c r="G86" i="7" l="1"/>
  <c r="C87" i="7" s="1"/>
  <c r="D86" i="7"/>
  <c r="D86" i="6"/>
  <c r="G86" i="6"/>
  <c r="C87" i="6" s="1"/>
  <c r="BW13" i="9"/>
  <c r="BW44" i="9"/>
  <c r="BW45" i="9" s="1"/>
  <c r="BW46" i="9" s="1"/>
  <c r="BX42" i="9" s="1"/>
  <c r="BI24" i="9"/>
  <c r="BX12" i="9"/>
  <c r="BW14" i="9"/>
  <c r="BW15" i="9" s="1"/>
  <c r="BX11" i="9" s="1"/>
  <c r="BI25" i="9"/>
  <c r="BI26" i="9" s="1"/>
  <c r="BJ22" i="9" s="1"/>
  <c r="BJ23" i="9"/>
  <c r="BX43" i="9"/>
  <c r="D87" i="7" l="1"/>
  <c r="G87" i="7"/>
  <c r="C88" i="7" s="1"/>
  <c r="G87" i="6"/>
  <c r="C88" i="6" s="1"/>
  <c r="D87" i="6"/>
  <c r="BX44" i="9"/>
  <c r="BX45" i="9" s="1"/>
  <c r="BX46" i="9" s="1"/>
  <c r="BY42" i="9" s="1"/>
  <c r="BX13" i="9"/>
  <c r="BX14" i="9" s="1"/>
  <c r="BX15" i="9" s="1"/>
  <c r="BY11" i="9" s="1"/>
  <c r="BY43" i="9"/>
  <c r="BY12" i="9"/>
  <c r="BJ24" i="9"/>
  <c r="BJ25" i="9" s="1"/>
  <c r="BJ26" i="9" s="1"/>
  <c r="BK22" i="9" s="1"/>
  <c r="BK23" i="9"/>
  <c r="G88" i="7" l="1"/>
  <c r="C89" i="7" s="1"/>
  <c r="D88" i="7"/>
  <c r="G88" i="6"/>
  <c r="C89" i="6" s="1"/>
  <c r="D88" i="6"/>
  <c r="BK24" i="9"/>
  <c r="BK25" i="9" s="1"/>
  <c r="BK26" i="9" s="1"/>
  <c r="BL22" i="9" s="1"/>
  <c r="BY44" i="9"/>
  <c r="BY45" i="9" s="1"/>
  <c r="BY46" i="9" s="1"/>
  <c r="BZ42" i="9" s="1"/>
  <c r="BY13" i="9"/>
  <c r="BZ43" i="9"/>
  <c r="BL23" i="9"/>
  <c r="BY14" i="9"/>
  <c r="BY15" i="9" s="1"/>
  <c r="BZ11" i="9" s="1"/>
  <c r="BZ12" i="9"/>
  <c r="D89" i="7" l="1"/>
  <c r="G89" i="7"/>
  <c r="C90" i="7" s="1"/>
  <c r="D89" i="6"/>
  <c r="G89" i="6"/>
  <c r="C90" i="6" s="1"/>
  <c r="BZ13" i="9"/>
  <c r="BZ44" i="9"/>
  <c r="BZ45" i="9" s="1"/>
  <c r="BZ46" i="9" s="1"/>
  <c r="CA42" i="9" s="1"/>
  <c r="BL24" i="9"/>
  <c r="BL25" i="9" s="1"/>
  <c r="BL26" i="9" s="1"/>
  <c r="BM22" i="9" s="1"/>
  <c r="CA12" i="9"/>
  <c r="BZ14" i="9"/>
  <c r="BZ15" i="9" s="1"/>
  <c r="CA11" i="9" s="1"/>
  <c r="CA43" i="9"/>
  <c r="BM23" i="9"/>
  <c r="G90" i="7" l="1"/>
  <c r="C91" i="7" s="1"/>
  <c r="D90" i="7"/>
  <c r="G90" i="6"/>
  <c r="C91" i="6" s="1"/>
  <c r="D90" i="6"/>
  <c r="CA44" i="9"/>
  <c r="BM24" i="9"/>
  <c r="BM26" i="9"/>
  <c r="BN22" i="9" s="1"/>
  <c r="CA13" i="9"/>
  <c r="CA14" i="9" s="1"/>
  <c r="CA15" i="9" s="1"/>
  <c r="CB11" i="9" s="1"/>
  <c r="BM25" i="9"/>
  <c r="BN23" i="9"/>
  <c r="CB12" i="9"/>
  <c r="CA45" i="9"/>
  <c r="CA46" i="9" s="1"/>
  <c r="CB42" i="9" s="1"/>
  <c r="CB43" i="9"/>
  <c r="D91" i="7" l="1"/>
  <c r="G91" i="7"/>
  <c r="C92" i="7" s="1"/>
  <c r="G91" i="6"/>
  <c r="C92" i="6" s="1"/>
  <c r="D91" i="6"/>
  <c r="CB13" i="9"/>
  <c r="CB44" i="9"/>
  <c r="CB45" i="9" s="1"/>
  <c r="CB46" i="9" s="1"/>
  <c r="CC42" i="9" s="1"/>
  <c r="BN24" i="9"/>
  <c r="BN25" i="9" s="1"/>
  <c r="BN26" i="9" s="1"/>
  <c r="BO22" i="9" s="1"/>
  <c r="CC43" i="9"/>
  <c r="BO23" i="9"/>
  <c r="CC12" i="9"/>
  <c r="CB14" i="9"/>
  <c r="CB15" i="9" s="1"/>
  <c r="CC11" i="9" s="1"/>
  <c r="D92" i="7" l="1"/>
  <c r="G92" i="7"/>
  <c r="C93" i="7" s="1"/>
  <c r="D92" i="6"/>
  <c r="G92" i="6"/>
  <c r="C93" i="6" s="1"/>
  <c r="CC13" i="9"/>
  <c r="CC14" i="9" s="1"/>
  <c r="CC15" i="9" s="1"/>
  <c r="CD11" i="9" s="1"/>
  <c r="CC44" i="9"/>
  <c r="CC45" i="9" s="1"/>
  <c r="CC46" i="9" s="1"/>
  <c r="CD42" i="9" s="1"/>
  <c r="BO24" i="9"/>
  <c r="BO25" i="9" s="1"/>
  <c r="BO26" i="9" s="1"/>
  <c r="BP22" i="9" s="1"/>
  <c r="CD43" i="9"/>
  <c r="CD12" i="9"/>
  <c r="BP23" i="9"/>
  <c r="G93" i="7" l="1"/>
  <c r="C94" i="7" s="1"/>
  <c r="D93" i="7"/>
  <c r="D93" i="6"/>
  <c r="G93" i="6"/>
  <c r="C94" i="6" s="1"/>
  <c r="CD44" i="9"/>
  <c r="CD45" i="9" s="1"/>
  <c r="CD46" i="9" s="1"/>
  <c r="CE42" i="9" s="1"/>
  <c r="CD13" i="9"/>
  <c r="CD14" i="9" s="1"/>
  <c r="CD15" i="9" s="1"/>
  <c r="CE11" i="9" s="1"/>
  <c r="BP24" i="9"/>
  <c r="CE43" i="9"/>
  <c r="CE12" i="9"/>
  <c r="BQ23" i="9"/>
  <c r="BP25" i="9"/>
  <c r="BP26" i="9" s="1"/>
  <c r="BQ22" i="9" s="1"/>
  <c r="G94" i="7" l="1"/>
  <c r="C95" i="7" s="1"/>
  <c r="D94" i="7"/>
  <c r="D94" i="6"/>
  <c r="G94" i="6"/>
  <c r="C95" i="6" s="1"/>
  <c r="BQ24" i="9"/>
  <c r="CE13" i="9"/>
  <c r="CE14" i="9" s="1"/>
  <c r="CE15" i="9" s="1"/>
  <c r="CF11" i="9" s="1"/>
  <c r="CE44" i="9"/>
  <c r="CE45" i="9" s="1"/>
  <c r="CE46" i="9" s="1"/>
  <c r="CF42" i="9" s="1"/>
  <c r="CF43" i="9"/>
  <c r="BQ25" i="9"/>
  <c r="BQ26" i="9" s="1"/>
  <c r="BR22" i="9" s="1"/>
  <c r="BR23" i="9"/>
  <c r="CF12" i="9"/>
  <c r="D95" i="7" l="1"/>
  <c r="G95" i="7"/>
  <c r="C96" i="7" s="1"/>
  <c r="G95" i="6"/>
  <c r="C96" i="6" s="1"/>
  <c r="D95" i="6"/>
  <c r="CF13" i="9"/>
  <c r="CF14" i="9" s="1"/>
  <c r="CF15" i="9" s="1"/>
  <c r="CG11" i="9" s="1"/>
  <c r="CF44" i="9"/>
  <c r="CF45" i="9"/>
  <c r="CF46" i="9" s="1"/>
  <c r="CG42" i="9" s="1"/>
  <c r="CG43" i="9"/>
  <c r="CG12" i="9"/>
  <c r="BS23" i="9"/>
  <c r="BR24" i="9"/>
  <c r="BR25" i="9" s="1"/>
  <c r="BR26" i="9" s="1"/>
  <c r="BS22" i="9" s="1"/>
  <c r="D96" i="7" l="1"/>
  <c r="G96" i="7"/>
  <c r="C97" i="7" s="1"/>
  <c r="G96" i="6"/>
  <c r="C97" i="6" s="1"/>
  <c r="D96" i="6"/>
  <c r="BS24" i="9"/>
  <c r="CG13" i="9"/>
  <c r="CG14" i="9" s="1"/>
  <c r="CG15" i="9" s="1"/>
  <c r="CH11" i="9" s="1"/>
  <c r="CG44" i="9"/>
  <c r="CG45" i="9" s="1"/>
  <c r="CG46" i="9" s="1"/>
  <c r="CH42" i="9" s="1"/>
  <c r="CH12" i="9"/>
  <c r="BS25" i="9"/>
  <c r="BS26" i="9" s="1"/>
  <c r="BT22" i="9" s="1"/>
  <c r="BT23" i="9"/>
  <c r="CH43" i="9"/>
  <c r="D97" i="7" l="1"/>
  <c r="G97" i="7"/>
  <c r="C98" i="7" s="1"/>
  <c r="D97" i="6"/>
  <c r="G97" i="6"/>
  <c r="C98" i="6" s="1"/>
  <c r="CH44" i="9"/>
  <c r="CH13" i="9"/>
  <c r="CH14" i="9" s="1"/>
  <c r="CH15" i="9" s="1"/>
  <c r="CI11" i="9" s="1"/>
  <c r="BT24" i="9"/>
  <c r="CH45" i="9"/>
  <c r="CH46" i="9" s="1"/>
  <c r="CI42" i="9" s="1"/>
  <c r="CI43" i="9"/>
  <c r="CI12" i="9"/>
  <c r="BU23" i="9"/>
  <c r="BT25" i="9"/>
  <c r="BT26" i="9" s="1"/>
  <c r="BU22" i="9" s="1"/>
  <c r="G98" i="7" l="1"/>
  <c r="C99" i="7" s="1"/>
  <c r="D98" i="7"/>
  <c r="G98" i="6"/>
  <c r="C99" i="6" s="1"/>
  <c r="D98" i="6"/>
  <c r="CI44" i="9"/>
  <c r="BU24" i="9"/>
  <c r="BU25" i="9" s="1"/>
  <c r="BU26" i="9" s="1"/>
  <c r="BV22" i="9" s="1"/>
  <c r="CI13" i="9"/>
  <c r="CI45" i="9"/>
  <c r="CI46" i="9" s="1"/>
  <c r="CJ42" i="9" s="1"/>
  <c r="CJ43" i="9"/>
  <c r="BV23" i="9"/>
  <c r="CJ12" i="9"/>
  <c r="CI14" i="9"/>
  <c r="CI15" i="9" s="1"/>
  <c r="CJ11" i="9" s="1"/>
  <c r="D99" i="7" l="1"/>
  <c r="G99" i="7"/>
  <c r="C100" i="7" s="1"/>
  <c r="D99" i="6"/>
  <c r="G99" i="6"/>
  <c r="C100" i="6" s="1"/>
  <c r="CJ44" i="9"/>
  <c r="CJ45" i="9" s="1"/>
  <c r="CJ46" i="9" s="1"/>
  <c r="CK42" i="9" s="1"/>
  <c r="BV24" i="9"/>
  <c r="BV25" i="9" s="1"/>
  <c r="BV26" i="9" s="1"/>
  <c r="BW22" i="9" s="1"/>
  <c r="CJ13" i="9"/>
  <c r="CJ14" i="9" s="1"/>
  <c r="CJ15" i="9" s="1"/>
  <c r="CK11" i="9" s="1"/>
  <c r="CK43" i="9"/>
  <c r="CK12" i="9"/>
  <c r="BW23" i="9"/>
  <c r="D100" i="7" l="1"/>
  <c r="G100" i="7"/>
  <c r="C101" i="7" s="1"/>
  <c r="G100" i="6"/>
  <c r="C101" i="6" s="1"/>
  <c r="D100" i="6"/>
  <c r="CK44" i="9"/>
  <c r="CK45" i="9" s="1"/>
  <c r="CK46" i="9" s="1"/>
  <c r="CL42" i="9" s="1"/>
  <c r="BW24" i="9"/>
  <c r="BW25" i="9" s="1"/>
  <c r="BW26" i="9" s="1"/>
  <c r="BX22" i="9" s="1"/>
  <c r="CK13" i="9"/>
  <c r="CK14" i="9" s="1"/>
  <c r="CK15" i="9" s="1"/>
  <c r="CL11" i="9" s="1"/>
  <c r="BX23" i="9"/>
  <c r="CL43" i="9"/>
  <c r="CL12" i="9"/>
  <c r="G101" i="7" l="1"/>
  <c r="C102" i="7" s="1"/>
  <c r="D101" i="7"/>
  <c r="D101" i="6"/>
  <c r="G101" i="6"/>
  <c r="C102" i="6" s="1"/>
  <c r="CL13" i="9"/>
  <c r="BX24" i="9"/>
  <c r="BX25" i="9" s="1"/>
  <c r="BX26" i="9" s="1"/>
  <c r="BY22" i="9" s="1"/>
  <c r="CL44" i="9"/>
  <c r="CL45" i="9" s="1"/>
  <c r="CL46" i="9" s="1"/>
  <c r="CM42" i="9" s="1"/>
  <c r="BY23" i="9"/>
  <c r="CM43" i="9"/>
  <c r="CM12" i="9"/>
  <c r="CL14" i="9"/>
  <c r="CL15" i="9" s="1"/>
  <c r="CM11" i="9" s="1"/>
  <c r="G102" i="7" l="1"/>
  <c r="C103" i="7" s="1"/>
  <c r="D102" i="7"/>
  <c r="D102" i="6"/>
  <c r="G102" i="6"/>
  <c r="C103" i="6" s="1"/>
  <c r="CM13" i="9"/>
  <c r="CM44" i="9"/>
  <c r="CM45" i="9" s="1"/>
  <c r="CM46" i="9" s="1"/>
  <c r="CN42" i="9" s="1"/>
  <c r="BY24" i="9"/>
  <c r="BY26" i="9"/>
  <c r="BZ22" i="9" s="1"/>
  <c r="CN12" i="9"/>
  <c r="CM14" i="9"/>
  <c r="CM15" i="9" s="1"/>
  <c r="CN11" i="9" s="1"/>
  <c r="BY25" i="9"/>
  <c r="BZ23" i="9"/>
  <c r="CN43" i="9"/>
  <c r="D103" i="7" l="1"/>
  <c r="G103" i="7"/>
  <c r="C104" i="7" s="1"/>
  <c r="D103" i="6"/>
  <c r="G103" i="6"/>
  <c r="C104" i="6" s="1"/>
  <c r="CN13" i="9"/>
  <c r="CN44" i="9"/>
  <c r="CN45" i="9" s="1"/>
  <c r="CN46" i="9" s="1"/>
  <c r="CO42" i="9" s="1"/>
  <c r="CO43" i="9"/>
  <c r="CO12" i="9"/>
  <c r="CN14" i="9"/>
  <c r="CN15" i="9" s="1"/>
  <c r="CO11" i="9" s="1"/>
  <c r="BZ24" i="9"/>
  <c r="BZ25" i="9" s="1"/>
  <c r="BZ26" i="9" s="1"/>
  <c r="CA22" i="9" s="1"/>
  <c r="CA23" i="9"/>
  <c r="D104" i="7" l="1"/>
  <c r="G104" i="7"/>
  <c r="C105" i="7" s="1"/>
  <c r="G104" i="6"/>
  <c r="C105" i="6" s="1"/>
  <c r="D104" i="6"/>
  <c r="CA24" i="9"/>
  <c r="CO44" i="9"/>
  <c r="CO45" i="9" s="1"/>
  <c r="CO46" i="9" s="1"/>
  <c r="CP42" i="9" s="1"/>
  <c r="CO13" i="9"/>
  <c r="CO14" i="9" s="1"/>
  <c r="CO15" i="9" s="1"/>
  <c r="CP11" i="9" s="1"/>
  <c r="CA25" i="9"/>
  <c r="CA26" i="9" s="1"/>
  <c r="CB22" i="9" s="1"/>
  <c r="CB23" i="9"/>
  <c r="CP12" i="9"/>
  <c r="CP43" i="9"/>
  <c r="D105" i="7" l="1"/>
  <c r="G105" i="7"/>
  <c r="C106" i="7" s="1"/>
  <c r="D105" i="6"/>
  <c r="G105" i="6"/>
  <c r="C106" i="6" s="1"/>
  <c r="CP13" i="9"/>
  <c r="CP14" i="9" s="1"/>
  <c r="CP15" i="9" s="1"/>
  <c r="CQ11" i="9" s="1"/>
  <c r="CP44" i="9"/>
  <c r="CP45" i="9" s="1"/>
  <c r="CP46" i="9" s="1"/>
  <c r="CQ42" i="9" s="1"/>
  <c r="CB24" i="9"/>
  <c r="CB25" i="9" s="1"/>
  <c r="CB26" i="9" s="1"/>
  <c r="CC22" i="9" s="1"/>
  <c r="CQ43" i="9"/>
  <c r="CC23" i="9"/>
  <c r="CQ12" i="9"/>
  <c r="G106" i="7" l="1"/>
  <c r="C107" i="7" s="1"/>
  <c r="D106" i="7"/>
  <c r="G106" i="6"/>
  <c r="C107" i="6" s="1"/>
  <c r="D106" i="6"/>
  <c r="CC24" i="9"/>
  <c r="CQ44" i="9"/>
  <c r="CQ45" i="9" s="1"/>
  <c r="CQ46" i="9" s="1"/>
  <c r="CR42" i="9" s="1"/>
  <c r="CQ13" i="9"/>
  <c r="CQ14" i="9" s="1"/>
  <c r="CQ15" i="9" s="1"/>
  <c r="CR11" i="9" s="1"/>
  <c r="CR43" i="9"/>
  <c r="CR12" i="9"/>
  <c r="CC25" i="9"/>
  <c r="CC26" i="9" s="1"/>
  <c r="CD22" i="9" s="1"/>
  <c r="CD23" i="9"/>
  <c r="D107" i="7" l="1"/>
  <c r="G107" i="7"/>
  <c r="C108" i="7" s="1"/>
  <c r="D107" i="6"/>
  <c r="G107" i="6"/>
  <c r="C108" i="6" s="1"/>
  <c r="CR44" i="9"/>
  <c r="CD24" i="9"/>
  <c r="CD25" i="9" s="1"/>
  <c r="CD26" i="9" s="1"/>
  <c r="CE22" i="9" s="1"/>
  <c r="CR13" i="9"/>
  <c r="CR45" i="9"/>
  <c r="CR46" i="9" s="1"/>
  <c r="CS42" i="9" s="1"/>
  <c r="CS43" i="9"/>
  <c r="CE23" i="9"/>
  <c r="CS12" i="9"/>
  <c r="CR14" i="9"/>
  <c r="CR15" i="9" s="1"/>
  <c r="CS11" i="9" s="1"/>
  <c r="D108" i="7" l="1"/>
  <c r="G108" i="7"/>
  <c r="C109" i="7" s="1"/>
  <c r="G108" i="6"/>
  <c r="C109" i="6" s="1"/>
  <c r="D108" i="6"/>
  <c r="CS13" i="9"/>
  <c r="CS14" i="9" s="1"/>
  <c r="CS15" i="9" s="1"/>
  <c r="CT11" i="9" s="1"/>
  <c r="CS44" i="9"/>
  <c r="CS45" i="9" s="1"/>
  <c r="CS46" i="9" s="1"/>
  <c r="CT42" i="9" s="1"/>
  <c r="CE24" i="9"/>
  <c r="CE25" i="9" s="1"/>
  <c r="CE26" i="9" s="1"/>
  <c r="CF22" i="9" s="1"/>
  <c r="CT43" i="9"/>
  <c r="CT12" i="9"/>
  <c r="CF23" i="9"/>
  <c r="G109" i="7" l="1"/>
  <c r="C110" i="7" s="1"/>
  <c r="D109" i="7"/>
  <c r="D109" i="6"/>
  <c r="G109" i="6"/>
  <c r="C110" i="6" s="1"/>
  <c r="CT44" i="9"/>
  <c r="CF24" i="9"/>
  <c r="CF25" i="9" s="1"/>
  <c r="CF26" i="9" s="1"/>
  <c r="CG22" i="9" s="1"/>
  <c r="CT13" i="9"/>
  <c r="CG23" i="9"/>
  <c r="CT45" i="9"/>
  <c r="CT46" i="9" s="1"/>
  <c r="CU42" i="9" s="1"/>
  <c r="CU43" i="9"/>
  <c r="CU12" i="9"/>
  <c r="CT14" i="9"/>
  <c r="CT15" i="9" s="1"/>
  <c r="CU11" i="9" s="1"/>
  <c r="G110" i="7" l="1"/>
  <c r="C111" i="7" s="1"/>
  <c r="D110" i="7"/>
  <c r="D110" i="6"/>
  <c r="G110" i="6"/>
  <c r="C111" i="6" s="1"/>
  <c r="CU13" i="9"/>
  <c r="CG24" i="9"/>
  <c r="CG25" i="9" s="1"/>
  <c r="CG26" i="9" s="1"/>
  <c r="CH22" i="9" s="1"/>
  <c r="CU44" i="9"/>
  <c r="CU45" i="9" s="1"/>
  <c r="CU46" i="9" s="1"/>
  <c r="CV42" i="9" s="1"/>
  <c r="CH23" i="9"/>
  <c r="CV12" i="9"/>
  <c r="CU14" i="9"/>
  <c r="CU15" i="9" s="1"/>
  <c r="CV11" i="9" s="1"/>
  <c r="CV43" i="9"/>
  <c r="D111" i="7" l="1"/>
  <c r="G111" i="7"/>
  <c r="C112" i="7" s="1"/>
  <c r="G111" i="6"/>
  <c r="C112" i="6" s="1"/>
  <c r="D111" i="6"/>
  <c r="CV13" i="9"/>
  <c r="CV44" i="9"/>
  <c r="CV45" i="9" s="1"/>
  <c r="CV46" i="9" s="1"/>
  <c r="CW42" i="9" s="1"/>
  <c r="CW43" i="9"/>
  <c r="CH24" i="9"/>
  <c r="CH25" i="9" s="1"/>
  <c r="CH26" i="9" s="1"/>
  <c r="CI22" i="9" s="1"/>
  <c r="CI23" i="9"/>
  <c r="CW12" i="9"/>
  <c r="CV14" i="9"/>
  <c r="CV15" i="9" s="1"/>
  <c r="CW11" i="9" s="1"/>
  <c r="D112" i="7" l="1"/>
  <c r="G112" i="7"/>
  <c r="C113" i="7" s="1"/>
  <c r="G112" i="6"/>
  <c r="C113" i="6" s="1"/>
  <c r="D112" i="6"/>
  <c r="CI24" i="9"/>
  <c r="CI25" i="9" s="1"/>
  <c r="CI26" i="9" s="1"/>
  <c r="CJ22" i="9" s="1"/>
  <c r="CW44" i="9"/>
  <c r="CW45" i="9" s="1"/>
  <c r="CW46" i="9" s="1"/>
  <c r="CX42" i="9" s="1"/>
  <c r="CW13" i="9"/>
  <c r="CW14" i="9" s="1"/>
  <c r="CW15" i="9" s="1"/>
  <c r="CX11" i="9" s="1"/>
  <c r="CX12" i="9"/>
  <c r="CJ23" i="9"/>
  <c r="CX43" i="9"/>
  <c r="G113" i="7" l="1"/>
  <c r="C114" i="7" s="1"/>
  <c r="D113" i="7"/>
  <c r="G113" i="6"/>
  <c r="C114" i="6" s="1"/>
  <c r="D113" i="6"/>
  <c r="CX13" i="9"/>
  <c r="CX44" i="9"/>
  <c r="CX45" i="9" s="1"/>
  <c r="CX46" i="9" s="1"/>
  <c r="CY42" i="9" s="1"/>
  <c r="CJ24" i="9"/>
  <c r="CY43" i="9"/>
  <c r="CY12" i="9"/>
  <c r="CX14" i="9"/>
  <c r="CX15" i="9" s="1"/>
  <c r="CY11" i="9" s="1"/>
  <c r="CK23" i="9"/>
  <c r="CJ25" i="9"/>
  <c r="CJ26" i="9" s="1"/>
  <c r="CK22" i="9" s="1"/>
  <c r="G114" i="7" l="1"/>
  <c r="C115" i="7" s="1"/>
  <c r="D114" i="7"/>
  <c r="D114" i="6"/>
  <c r="G114" i="6"/>
  <c r="C115" i="6" s="1"/>
  <c r="CK24" i="9"/>
  <c r="CY13" i="9"/>
  <c r="CY14" i="9" s="1"/>
  <c r="CY15" i="9" s="1"/>
  <c r="CZ11" i="9" s="1"/>
  <c r="CY44" i="9"/>
  <c r="CY45" i="9"/>
  <c r="CY46" i="9" s="1"/>
  <c r="CZ42" i="9" s="1"/>
  <c r="CZ43" i="9"/>
  <c r="CK25" i="9"/>
  <c r="CK26" i="9" s="1"/>
  <c r="CL22" i="9" s="1"/>
  <c r="CL23" i="9"/>
  <c r="CZ12" i="9"/>
  <c r="D115" i="7" l="1"/>
  <c r="G115" i="7"/>
  <c r="C116" i="7" s="1"/>
  <c r="D115" i="6"/>
  <c r="G115" i="6"/>
  <c r="C116" i="6" s="1"/>
  <c r="CZ44" i="9"/>
  <c r="CL24" i="9"/>
  <c r="CL25" i="9" s="1"/>
  <c r="CL26" i="9" s="1"/>
  <c r="CM22" i="9" s="1"/>
  <c r="CZ13" i="9"/>
  <c r="CZ45" i="9"/>
  <c r="CZ46" i="9" s="1"/>
  <c r="DA42" i="9" s="1"/>
  <c r="DA43" i="9"/>
  <c r="DA12" i="9"/>
  <c r="CZ14" i="9"/>
  <c r="CZ15" i="9" s="1"/>
  <c r="DA11" i="9" s="1"/>
  <c r="CM23" i="9"/>
  <c r="D116" i="7" l="1"/>
  <c r="G116" i="7"/>
  <c r="C117" i="7" s="1"/>
  <c r="G116" i="6"/>
  <c r="C117" i="6" s="1"/>
  <c r="D116" i="6"/>
  <c r="DA13" i="9"/>
  <c r="CM24" i="9"/>
  <c r="CM25" i="9" s="1"/>
  <c r="CM26" i="9" s="1"/>
  <c r="CN22" i="9" s="1"/>
  <c r="DA44" i="9"/>
  <c r="DA45" i="9" s="1"/>
  <c r="DA46" i="9" s="1"/>
  <c r="DB42" i="9" s="1"/>
  <c r="CN23" i="9"/>
  <c r="DB43" i="9"/>
  <c r="DA14" i="9"/>
  <c r="DA15" i="9" s="1"/>
  <c r="DB11" i="9" s="1"/>
  <c r="DB12" i="9"/>
  <c r="G117" i="7" l="1"/>
  <c r="C118" i="7" s="1"/>
  <c r="D117" i="7"/>
  <c r="G117" i="6"/>
  <c r="C118" i="6" s="1"/>
  <c r="D117" i="6"/>
  <c r="DB44" i="9"/>
  <c r="DB45" i="9" s="1"/>
  <c r="DB46" i="9" s="1"/>
  <c r="DC42" i="9" s="1"/>
  <c r="DB13" i="9"/>
  <c r="CN24" i="9"/>
  <c r="DC12" i="9"/>
  <c r="DB14" i="9"/>
  <c r="DB15" i="9" s="1"/>
  <c r="DC11" i="9" s="1"/>
  <c r="CO23" i="9"/>
  <c r="CN25" i="9"/>
  <c r="CN26" i="9" s="1"/>
  <c r="CO22" i="9" s="1"/>
  <c r="DC43" i="9"/>
  <c r="G118" i="7" l="1"/>
  <c r="C119" i="7" s="1"/>
  <c r="D118" i="7"/>
  <c r="G118" i="6"/>
  <c r="C119" i="6" s="1"/>
  <c r="D118" i="6"/>
  <c r="CO24" i="9"/>
  <c r="DC13" i="9"/>
  <c r="DC14" i="9" s="1"/>
  <c r="DC15" i="9" s="1"/>
  <c r="DD11" i="9" s="1"/>
  <c r="DC44" i="9"/>
  <c r="DC45" i="9" s="1"/>
  <c r="DC46" i="9" s="1"/>
  <c r="DD42" i="9" s="1"/>
  <c r="DD43" i="9"/>
  <c r="DD12" i="9"/>
  <c r="CO25" i="9"/>
  <c r="CO26" i="9" s="1"/>
  <c r="CP22" i="9" s="1"/>
  <c r="CP23" i="9"/>
  <c r="D119" i="7" l="1"/>
  <c r="G119" i="7"/>
  <c r="C120" i="7" s="1"/>
  <c r="D119" i="6"/>
  <c r="G119" i="6"/>
  <c r="C120" i="6" s="1"/>
  <c r="DD44" i="9"/>
  <c r="DD45" i="9" s="1"/>
  <c r="DD46" i="9" s="1"/>
  <c r="DE42" i="9" s="1"/>
  <c r="CP24" i="9"/>
  <c r="CP25" i="9" s="1"/>
  <c r="CP26" i="9" s="1"/>
  <c r="CQ22" i="9" s="1"/>
  <c r="DD13" i="9"/>
  <c r="DE43" i="9"/>
  <c r="CQ23" i="9"/>
  <c r="DE12" i="9"/>
  <c r="DD14" i="9"/>
  <c r="DD15" i="9" s="1"/>
  <c r="DE11" i="9" s="1"/>
  <c r="D120" i="7" l="1"/>
  <c r="G120" i="7"/>
  <c r="C121" i="7" s="1"/>
  <c r="G120" i="6"/>
  <c r="C121" i="6" s="1"/>
  <c r="D120" i="6"/>
  <c r="DE13" i="9"/>
  <c r="DE14" i="9" s="1"/>
  <c r="DE15" i="9" s="1"/>
  <c r="DF11" i="9" s="1"/>
  <c r="CQ24" i="9"/>
  <c r="CQ25" i="9" s="1"/>
  <c r="CQ26" i="9" s="1"/>
  <c r="CR22" i="9" s="1"/>
  <c r="DE44" i="9"/>
  <c r="DE45" i="9" s="1"/>
  <c r="DE46" i="9" s="1"/>
  <c r="DF42" i="9" s="1"/>
  <c r="DF43" i="9"/>
  <c r="DF12" i="9"/>
  <c r="CR23" i="9"/>
  <c r="G121" i="7" l="1"/>
  <c r="C122" i="7" s="1"/>
  <c r="D121" i="7"/>
  <c r="D121" i="6"/>
  <c r="G121" i="6"/>
  <c r="C122" i="6" s="1"/>
  <c r="DF13" i="9"/>
  <c r="DF14" i="9" s="1"/>
  <c r="DF15" i="9" s="1"/>
  <c r="DG11" i="9" s="1"/>
  <c r="DF44" i="9"/>
  <c r="DF45" i="9" s="1"/>
  <c r="DF46" i="9" s="1"/>
  <c r="DG42" i="9" s="1"/>
  <c r="CR24" i="9"/>
  <c r="CR25" i="9" s="1"/>
  <c r="CR26" i="9" s="1"/>
  <c r="CS22" i="9" s="1"/>
  <c r="DG43" i="9"/>
  <c r="DG12" i="9"/>
  <c r="CS23" i="9"/>
  <c r="G122" i="7" l="1"/>
  <c r="C123" i="7" s="1"/>
  <c r="D122" i="7"/>
  <c r="G122" i="6"/>
  <c r="C123" i="6" s="1"/>
  <c r="D122" i="6"/>
  <c r="CS24" i="9"/>
  <c r="DG44" i="9"/>
  <c r="DG45" i="9" s="1"/>
  <c r="DG46" i="9" s="1"/>
  <c r="DH42" i="9" s="1"/>
  <c r="DG13" i="9"/>
  <c r="DG14" i="9" s="1"/>
  <c r="DG15" i="9" s="1"/>
  <c r="DH11" i="9" s="1"/>
  <c r="DH12" i="9"/>
  <c r="DH43" i="9"/>
  <c r="CS25" i="9"/>
  <c r="CS26" i="9" s="1"/>
  <c r="CT22" i="9" s="1"/>
  <c r="CT23" i="9"/>
  <c r="D123" i="7" l="1"/>
  <c r="G123" i="7"/>
  <c r="C124" i="7" s="1"/>
  <c r="D123" i="6"/>
  <c r="G123" i="6"/>
  <c r="C124" i="6" s="1"/>
  <c r="CT24" i="9"/>
  <c r="DH44" i="9"/>
  <c r="DH45" i="9" s="1"/>
  <c r="DH46" i="9" s="1"/>
  <c r="DI42" i="9" s="1"/>
  <c r="DH13" i="9"/>
  <c r="CT25" i="9"/>
  <c r="CT26" i="9" s="1"/>
  <c r="CU22" i="9" s="1"/>
  <c r="CU23" i="9"/>
  <c r="DI12" i="9"/>
  <c r="DH14" i="9"/>
  <c r="DH15" i="9" s="1"/>
  <c r="DI11" i="9" s="1"/>
  <c r="DI43" i="9"/>
  <c r="D124" i="7" l="1"/>
  <c r="G124" i="7"/>
  <c r="C125" i="7" s="1"/>
  <c r="G124" i="6"/>
  <c r="C125" i="6" s="1"/>
  <c r="D124" i="6"/>
  <c r="DI13" i="9"/>
  <c r="DI44" i="9"/>
  <c r="DI45" i="9" s="1"/>
  <c r="DI46" i="9" s="1"/>
  <c r="DJ42" i="9" s="1"/>
  <c r="CU24" i="9"/>
  <c r="CU25" i="9" s="1"/>
  <c r="CU26" i="9" s="1"/>
  <c r="CV22" i="9" s="1"/>
  <c r="DJ43" i="9"/>
  <c r="CV23" i="9"/>
  <c r="DI14" i="9"/>
  <c r="DI15" i="9" s="1"/>
  <c r="DJ11" i="9" s="1"/>
  <c r="DJ12" i="9"/>
  <c r="G125" i="7" l="1"/>
  <c r="C126" i="7" s="1"/>
  <c r="D125" i="7"/>
  <c r="D125" i="6"/>
  <c r="G125" i="6"/>
  <c r="C126" i="6" s="1"/>
  <c r="CV24" i="9"/>
  <c r="DJ13" i="9"/>
  <c r="DJ14" i="9" s="1"/>
  <c r="DJ15" i="9" s="1"/>
  <c r="DK11" i="9" s="1"/>
  <c r="DJ44" i="9"/>
  <c r="DJ45" i="9" s="1"/>
  <c r="DJ46" i="9" s="1"/>
  <c r="DK42" i="9" s="1"/>
  <c r="DK43" i="9"/>
  <c r="DK12" i="9"/>
  <c r="CW23" i="9"/>
  <c r="CV25" i="9"/>
  <c r="CV26" i="9" s="1"/>
  <c r="CW22" i="9" s="1"/>
  <c r="G126" i="7" l="1"/>
  <c r="C127" i="7" s="1"/>
  <c r="D126" i="7"/>
  <c r="D126" i="6"/>
  <c r="G126" i="6"/>
  <c r="C127" i="6" s="1"/>
  <c r="CW24" i="9"/>
  <c r="DK44" i="9"/>
  <c r="DK45" i="9" s="1"/>
  <c r="DK46" i="9" s="1"/>
  <c r="DL42" i="9" s="1"/>
  <c r="DK13" i="9"/>
  <c r="DL43" i="9"/>
  <c r="CW25" i="9"/>
  <c r="CW26" i="9" s="1"/>
  <c r="CX22" i="9" s="1"/>
  <c r="CX23" i="9"/>
  <c r="DL12" i="9"/>
  <c r="DK14" i="9"/>
  <c r="DK15" i="9" s="1"/>
  <c r="DL11" i="9" s="1"/>
  <c r="D127" i="7" l="1"/>
  <c r="G127" i="7"/>
  <c r="C128" i="7" s="1"/>
  <c r="D127" i="6"/>
  <c r="G127" i="6"/>
  <c r="C128" i="6" s="1"/>
  <c r="DL44" i="9"/>
  <c r="DL45" i="9" s="1"/>
  <c r="DL46" i="9" s="1"/>
  <c r="DM42" i="9" s="1"/>
  <c r="CX24" i="9"/>
  <c r="CX25" i="9" s="1"/>
  <c r="CX26" i="9" s="1"/>
  <c r="CY22" i="9" s="1"/>
  <c r="DL13" i="9"/>
  <c r="DL14" i="9" s="1"/>
  <c r="DL15" i="9" s="1"/>
  <c r="DM11" i="9" s="1"/>
  <c r="DM43" i="9"/>
  <c r="DM12" i="9"/>
  <c r="CY23" i="9"/>
  <c r="D128" i="7" l="1"/>
  <c r="G128" i="7"/>
  <c r="C129" i="7" s="1"/>
  <c r="G128" i="6"/>
  <c r="C129" i="6" s="1"/>
  <c r="D128" i="6"/>
  <c r="DM13" i="9"/>
  <c r="CY24" i="9"/>
  <c r="DM44" i="9"/>
  <c r="DM45" i="9" s="1"/>
  <c r="DM46" i="9" s="1"/>
  <c r="DN42" i="9" s="1"/>
  <c r="CY25" i="9"/>
  <c r="CY26" i="9" s="1"/>
  <c r="CZ22" i="9" s="1"/>
  <c r="CZ23" i="9"/>
  <c r="DN43" i="9"/>
  <c r="DM14" i="9"/>
  <c r="DM15" i="9" s="1"/>
  <c r="DN11" i="9" s="1"/>
  <c r="DN12" i="9"/>
  <c r="D129" i="7" l="1"/>
  <c r="G129" i="7"/>
  <c r="C130" i="7" s="1"/>
  <c r="G129" i="6"/>
  <c r="C130" i="6" s="1"/>
  <c r="D129" i="6"/>
  <c r="CZ24" i="9"/>
  <c r="DN13" i="9"/>
  <c r="DN14" i="9" s="1"/>
  <c r="DN15" i="9" s="1"/>
  <c r="DO11" i="9" s="1"/>
  <c r="DN44" i="9"/>
  <c r="DN45" i="9" s="1"/>
  <c r="DN46" i="9" s="1"/>
  <c r="DO42" i="9" s="1"/>
  <c r="DO12" i="9"/>
  <c r="DA23" i="9"/>
  <c r="CZ25" i="9"/>
  <c r="CZ26" i="9" s="1"/>
  <c r="DA22" i="9" s="1"/>
  <c r="DO43" i="9"/>
  <c r="G130" i="7" l="1"/>
  <c r="C131" i="7" s="1"/>
  <c r="D130" i="7"/>
  <c r="G130" i="6"/>
  <c r="C131" i="6" s="1"/>
  <c r="D130" i="6"/>
  <c r="DO44" i="9"/>
  <c r="DO45" i="9" s="1"/>
  <c r="DO46" i="9" s="1"/>
  <c r="DP42" i="9" s="1"/>
  <c r="DA24" i="9"/>
  <c r="DA25" i="9" s="1"/>
  <c r="DA26" i="9" s="1"/>
  <c r="DB22" i="9" s="1"/>
  <c r="DO13" i="9"/>
  <c r="DO14" i="9" s="1"/>
  <c r="DO15" i="9" s="1"/>
  <c r="DP11" i="9" s="1"/>
  <c r="DP43" i="9"/>
  <c r="DP12" i="9"/>
  <c r="DB23" i="9"/>
  <c r="D131" i="7" l="1"/>
  <c r="G131" i="7"/>
  <c r="C132" i="7" s="1"/>
  <c r="G131" i="6"/>
  <c r="C132" i="6" s="1"/>
  <c r="D131" i="6"/>
  <c r="DP44" i="9"/>
  <c r="DP45" i="9" s="1"/>
  <c r="DP46" i="9" s="1"/>
  <c r="DQ42" i="9" s="1"/>
  <c r="DP13" i="9"/>
  <c r="DB24" i="9"/>
  <c r="DB25" i="9" s="1"/>
  <c r="DB26" i="9" s="1"/>
  <c r="DC22" i="9" s="1"/>
  <c r="DQ43" i="9"/>
  <c r="DC23" i="9"/>
  <c r="DQ12" i="9"/>
  <c r="DP14" i="9"/>
  <c r="DP15" i="9" s="1"/>
  <c r="DQ11" i="9" s="1"/>
  <c r="G132" i="7" l="1"/>
  <c r="C133" i="7" s="1"/>
  <c r="D132" i="7"/>
  <c r="G132" i="6"/>
  <c r="C133" i="6" s="1"/>
  <c r="D132" i="6"/>
  <c r="DQ44" i="9"/>
  <c r="DC24" i="9"/>
  <c r="DC25" i="9" s="1"/>
  <c r="DC26" i="9" s="1"/>
  <c r="DD22" i="9" s="1"/>
  <c r="DQ13" i="9"/>
  <c r="DQ14" i="9" s="1"/>
  <c r="DQ15" i="9" s="1"/>
  <c r="DR11" i="9" s="1"/>
  <c r="DQ45" i="9"/>
  <c r="DQ46" i="9" s="1"/>
  <c r="DR42" i="9" s="1"/>
  <c r="DR43" i="9"/>
  <c r="DR12" i="9"/>
  <c r="DD23" i="9"/>
  <c r="D133" i="7" l="1"/>
  <c r="G133" i="7"/>
  <c r="C134" i="7" s="1"/>
  <c r="D133" i="6"/>
  <c r="G133" i="6"/>
  <c r="C134" i="6" s="1"/>
  <c r="DR44" i="9"/>
  <c r="DR13" i="9"/>
  <c r="DR14" i="9" s="1"/>
  <c r="DR15" i="9" s="1"/>
  <c r="DD24" i="9"/>
  <c r="DD25" i="9"/>
  <c r="DD26" i="9" s="1"/>
  <c r="DE22" i="9" s="1"/>
  <c r="DE23" i="9"/>
  <c r="DR45" i="9"/>
  <c r="DR46" i="9" s="1"/>
  <c r="D134" i="7" l="1"/>
  <c r="G134" i="7"/>
  <c r="G134" i="6"/>
  <c r="D134" i="6"/>
  <c r="DE24" i="9"/>
  <c r="DE25" i="9" s="1"/>
  <c r="DE26" i="9" s="1"/>
  <c r="DF22" i="9" s="1"/>
  <c r="DF23" i="9"/>
  <c r="DF24" i="9" l="1"/>
  <c r="DF25" i="9"/>
  <c r="DF26" i="9" s="1"/>
  <c r="DG22" i="9" s="1"/>
  <c r="DG23" i="9"/>
  <c r="DG24" i="9" l="1"/>
  <c r="DG25" i="9" s="1"/>
  <c r="DG26" i="9" s="1"/>
  <c r="DH22" i="9" s="1"/>
  <c r="DH23" i="9"/>
  <c r="DH24" i="9" l="1"/>
  <c r="DH25" i="9" s="1"/>
  <c r="DH26" i="9" s="1"/>
  <c r="DI22" i="9" s="1"/>
  <c r="DI23" i="9"/>
  <c r="DI24" i="9" l="1"/>
  <c r="DI25" i="9"/>
  <c r="DI26" i="9" s="1"/>
  <c r="DJ22" i="9" s="1"/>
  <c r="DJ23" i="9"/>
  <c r="DJ24" i="9" l="1"/>
  <c r="DJ25" i="9" s="1"/>
  <c r="DJ26" i="9" s="1"/>
  <c r="DK22" i="9" s="1"/>
  <c r="DK23" i="9"/>
  <c r="DK24" i="9" l="1"/>
  <c r="DK25" i="9"/>
  <c r="DK26" i="9" s="1"/>
  <c r="DL22" i="9" s="1"/>
  <c r="DL23" i="9"/>
  <c r="DL24" i="9" l="1"/>
  <c r="DL25" i="9" s="1"/>
  <c r="DL26" i="9" s="1"/>
  <c r="DM22" i="9" s="1"/>
  <c r="DM23" i="9"/>
  <c r="DM24" i="9" l="1"/>
  <c r="DM25" i="9" s="1"/>
  <c r="DM26" i="9" s="1"/>
  <c r="DN22" i="9" s="1"/>
  <c r="DN23" i="9"/>
  <c r="DN24" i="9" l="1"/>
  <c r="DN25" i="9"/>
  <c r="DN26" i="9" s="1"/>
  <c r="DO22" i="9" s="1"/>
  <c r="DO23" i="9"/>
  <c r="DO24" i="9" l="1"/>
  <c r="DO25" i="9" s="1"/>
  <c r="DO26" i="9" s="1"/>
  <c r="DP22" i="9" s="1"/>
  <c r="DP23" i="9"/>
  <c r="DP24" i="9" l="1"/>
  <c r="DP25" i="9" s="1"/>
  <c r="DP26" i="9" s="1"/>
  <c r="DQ22" i="9" s="1"/>
  <c r="DQ23" i="9"/>
  <c r="DQ24" i="9" l="1"/>
  <c r="DQ25" i="9" s="1"/>
  <c r="DQ26" i="9" s="1"/>
  <c r="DR22" i="9" s="1"/>
  <c r="DR23" i="9"/>
  <c r="DR24" i="9" l="1"/>
  <c r="DR25" i="9" s="1"/>
  <c r="DR26" i="9" s="1"/>
</calcChain>
</file>

<file path=xl/sharedStrings.xml><?xml version="1.0" encoding="utf-8"?>
<sst xmlns="http://schemas.openxmlformats.org/spreadsheetml/2006/main" count="209" uniqueCount="97">
  <si>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</si>
  <si>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</si>
  <si>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</si>
  <si>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</si>
  <si>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</si>
  <si>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</si>
  <si>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</si>
  <si>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</si>
  <si>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</si>
  <si>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</si>
  <si>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</si>
  <si>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</si>
  <si>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</si>
  <si>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</si>
  <si>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</si>
  <si>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</si>
  <si>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</si>
  <si>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</si>
  <si>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</si>
  <si>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</si>
  <si>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</si>
  <si>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</si>
  <si>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</si>
  <si>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</si>
  <si>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</si>
  <si>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</si>
  <si>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</si>
  <si>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</si>
  <si>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</si>
  <si>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Üür ja kõrvalteenuste tasu</t>
  </si>
  <si>
    <t>ei indekseerita</t>
  </si>
  <si>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</si>
  <si>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</si>
  <si>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</si>
  <si>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</si>
  <si>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</si>
  <si>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</si>
  <si>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</si>
  <si>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</si>
  <si>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</si>
  <si>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</si>
  <si>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</si>
  <si>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</si>
  <si>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</si>
  <si>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</si>
  <si>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</si>
  <si>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</si>
  <si>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</si>
  <si>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üürnik 1</t>
  </si>
  <si>
    <t>üürnik 2</t>
  </si>
  <si>
    <t>üürnik 3</t>
  </si>
  <si>
    <t>üürnik 4</t>
  </si>
  <si>
    <t>üürnik 5</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</si>
  <si>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</si>
  <si>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</si>
  <si>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</si>
  <si>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</si>
  <si>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</si>
  <si>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Remonttööd (tavasisustus)</t>
  </si>
  <si>
    <t>Kapitali tulumäär 2019 II pa</t>
  </si>
  <si>
    <t>Heakord (310-360)</t>
  </si>
  <si>
    <t>Investeering</t>
  </si>
  <si>
    <t>Investeeringu jääk</t>
  </si>
  <si>
    <t xml:space="preserve">Kapitalikomponendi annuiteetmaksegraafik - </t>
  </si>
  <si>
    <t>Tiigi 9a, Narva</t>
  </si>
  <si>
    <t>Politsei- ja Piirivalveamet</t>
  </si>
  <si>
    <t>Lisa 3 üürilepingule nr Ü17152/19</t>
  </si>
  <si>
    <t xml:space="preserve"> indekseerimine* alates 01.01.2022.a, 31.dets THI, max 3% aastas</t>
  </si>
  <si>
    <t>Kapitalikomponent (turvasüsteemid)</t>
  </si>
  <si>
    <t>Kapitalikomponent (lisa 6.2 alusel)</t>
  </si>
  <si>
    <t>Kapitalikomponent (lisa 6.3 alusel investeering)</t>
  </si>
  <si>
    <t>Kapitalikomponent (lisa 6.1 alusel asitõendite hoiutingimuste loomine)</t>
  </si>
  <si>
    <t>Kapitalikomponent (lisa 6.3 alusel tavasisutus)</t>
  </si>
  <si>
    <t>Kapitalikomponent (lisa 6.3 alusel erisisustus)</t>
  </si>
  <si>
    <t>tasutakse kuni 31.08.2022</t>
  </si>
  <si>
    <t>Toodud esialgsed prognoossummad. Summad täpsustatakse hanke tulemuste ja investeeringu lõpliku maksumuse alusel.</t>
  </si>
  <si>
    <t>Toodud esialgsed prognoossummad. Summad täpsustatakse hanke tulemuste ja täpsustatud prognoosi alusel. Tasumine tegelike kulude alusel.</t>
  </si>
  <si>
    <t>Kapitalikomponendi annuiteetmaksegraafik - Tiigi 9a, Narva</t>
  </si>
  <si>
    <t>Pisiparendus</t>
  </si>
  <si>
    <t>Kapitali tulumäär 2017 II pa</t>
  </si>
  <si>
    <t>Investeeringute maksumus</t>
  </si>
  <si>
    <t>KM-ga</t>
  </si>
  <si>
    <t>KM-ta</t>
  </si>
  <si>
    <t>Lepingu pikkus</t>
  </si>
  <si>
    <t>Lepingu tähtaeg</t>
  </si>
  <si>
    <t xml:space="preserve">Intress </t>
  </si>
  <si>
    <t>Jääk alguses</t>
  </si>
  <si>
    <t>Makse kokku</t>
  </si>
  <si>
    <t>Jääk lõpus</t>
  </si>
  <si>
    <t>kuni 31.12.2014</t>
  </si>
  <si>
    <t>EUR kuus</t>
  </si>
  <si>
    <t>KAPITALIKOMPONENT (KM-ta)</t>
  </si>
  <si>
    <t>al 01.01.2015</t>
  </si>
  <si>
    <t>Kapitalikomponent (asitõendite hoiutingimuste loomine)</t>
  </si>
  <si>
    <t>al 01.01.2016</t>
  </si>
  <si>
    <t>-</t>
  </si>
  <si>
    <t>ei osutata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</si>
</sst>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s>
  <fonts count="38"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8"/>
      <color theme="3" tint="-0.249977111117893"/>
      <name val="Calibri"/>
      <family val="2"/>
      <charset val="186"/>
      <scheme val="minor"/>
    </font>
    <font>
      <b/>
      <i/>
      <sz val="10"/>
      <color theme="3" tint="-0.249977111117893"/>
      <name val="Calibri"/>
      <family val="2"/>
      <scheme val="minor"/>
    </font>
    <font>
      <sz val="8"/>
      <color theme="0"/>
      <name val="Calibri"/>
      <family val="2"/>
      <charset val="186"/>
      <scheme val="minor"/>
    </font>
    <font>
      <sz val="8"/>
      <color rgb="FF002060"/>
      <name val="Calibri"/>
      <family val="2"/>
      <charset val="186"/>
      <scheme val="minor"/>
    </font>
    <font>
      <sz val="8"/>
      <color rgb="FFFFFF00"/>
      <name val="Calibri"/>
      <family val="2"/>
      <charset val="186"/>
      <scheme val="minor"/>
    </font>
    <font>
      <b/>
      <sz val="8"/>
      <color theme="3" tint="-0.249977111117893"/>
      <name val="Calibri"/>
      <family val="2"/>
      <charset val="186"/>
      <scheme val="minor"/>
    </font>
    <font>
      <sz val="8"/>
      <name val="Calibri"/>
      <family val="2"/>
      <charset val="186"/>
      <scheme val="minor"/>
    </font>
    <font>
      <sz val="11"/>
      <name val="Calibri"/>
      <family val="2"/>
      <scheme val="minor"/>
    </font>
    <font>
      <sz val="1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218">
    <xf numFmtId="0" fontId="0" fillId="0" borderId="0" xfId="0"/>
    <xf numFmtId="0" fontId="8" fillId="0" borderId="0" xfId="0" applyFont="1"/>
    <xf numFmtId="0" fontId="9" fillId="0" borderId="0" xfId="0" applyFont="1"/>
    <xf numFmtId="0" fontId="8" fillId="0" borderId="0" xfId="0" applyFont="1" applyFill="1"/>
    <xf numFmtId="0" fontId="8" fillId="0" borderId="0" xfId="0" applyFont="1" applyAlignment="1">
      <alignment horizontal="right"/>
    </xf>
    <xf numFmtId="0" fontId="2" fillId="0" borderId="1" xfId="0" applyFont="1" applyFill="1" applyBorder="1"/>
    <xf numFmtId="0" fontId="10" fillId="0" borderId="1" xfId="0" applyFont="1" applyBorder="1" applyAlignment="1">
      <alignment horizontal="right"/>
    </xf>
    <xf numFmtId="164" fontId="2" fillId="0" borderId="1" xfId="0" applyNumberFormat="1" applyFont="1" applyFill="1" applyBorder="1" applyAlignment="1">
      <alignment horizontal="right"/>
    </xf>
    <xf numFmtId="0" fontId="10" fillId="0" borderId="1" xfId="0" applyFont="1" applyBorder="1"/>
    <xf numFmtId="0" fontId="10" fillId="0" borderId="0"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4" fontId="8" fillId="0" borderId="6" xfId="0" applyNumberFormat="1" applyFont="1" applyBorder="1" applyAlignment="1">
      <alignment wrapText="1"/>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applyBorder="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Border="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Border="1" applyAlignment="1">
      <alignment horizontal="right"/>
    </xf>
    <xf numFmtId="4" fontId="10" fillId="0" borderId="10" xfId="0" applyNumberFormat="1" applyFont="1" applyFill="1" applyBorder="1" applyAlignment="1">
      <alignment horizontal="right"/>
    </xf>
    <xf numFmtId="4" fontId="10" fillId="0" borderId="0" xfId="0" applyNumberFormat="1" applyFont="1" applyFill="1" applyBorder="1" applyAlignment="1">
      <alignment horizontal="right"/>
    </xf>
    <xf numFmtId="9" fontId="2" fillId="0" borderId="0" xfId="0" applyNumberFormat="1" applyFont="1" applyFill="1" applyBorder="1" applyAlignment="1">
      <alignment horizontal="left"/>
    </xf>
    <xf numFmtId="4" fontId="10" fillId="0" borderId="9" xfId="0" applyNumberFormat="1" applyFont="1" applyBorder="1"/>
    <xf numFmtId="3" fontId="10" fillId="0" borderId="0" xfId="0" applyNumberFormat="1" applyFont="1" applyBorder="1" applyAlignment="1">
      <alignment horizontal="right"/>
    </xf>
    <xf numFmtId="4" fontId="10" fillId="0" borderId="0" xfId="0" applyNumberFormat="1" applyFont="1" applyBorder="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Fill="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8" fillId="0" borderId="16" xfId="0" applyFont="1" applyBorder="1" applyAlignment="1"/>
    <xf numFmtId="0" fontId="10" fillId="0" borderId="0" xfId="0" applyFont="1" applyBorder="1" applyAlignment="1">
      <alignment horizontal="left" wrapText="1"/>
    </xf>
    <xf numFmtId="0" fontId="9" fillId="0" borderId="0" xfId="0" applyFont="1" applyAlignment="1">
      <alignment horizontal="left" wrapText="1"/>
    </xf>
    <xf numFmtId="0" fontId="8" fillId="0" borderId="1" xfId="0" applyFont="1" applyBorder="1" applyAlignment="1"/>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applyBorder="1"/>
    <xf numFmtId="0" fontId="0" fillId="3" borderId="0" xfId="0" applyFill="1" applyBorder="1"/>
    <xf numFmtId="0" fontId="6" fillId="6" borderId="0" xfId="1" applyFill="1" applyBorder="1"/>
    <xf numFmtId="0" fontId="6" fillId="6" borderId="31" xfId="1" applyFill="1" applyBorder="1"/>
    <xf numFmtId="0" fontId="6" fillId="6" borderId="26" xfId="1" applyFill="1" applyBorder="1"/>
    <xf numFmtId="0" fontId="17" fillId="3" borderId="0" xfId="1" applyFont="1" applyFill="1"/>
    <xf numFmtId="0" fontId="0" fillId="3" borderId="0" xfId="0" applyFill="1"/>
    <xf numFmtId="166" fontId="6" fillId="6" borderId="0" xfId="1" applyNumberFormat="1" applyFill="1" applyBorder="1"/>
    <xf numFmtId="0" fontId="18" fillId="5" borderId="38" xfId="1" applyFont="1" applyFill="1" applyBorder="1" applyAlignment="1">
      <alignment horizontal="right"/>
    </xf>
    <xf numFmtId="167" fontId="19" fillId="5" borderId="0" xfId="1" applyNumberFormat="1" applyFont="1" applyFill="1"/>
    <xf numFmtId="0" fontId="6" fillId="5" borderId="0" xfId="1" applyFill="1"/>
    <xf numFmtId="168" fontId="6" fillId="5" borderId="0" xfId="1" applyNumberFormat="1" applyFill="1"/>
    <xf numFmtId="0" fontId="7" fillId="3" borderId="0" xfId="0" applyFont="1" applyFill="1" applyBorder="1" applyProtection="1">
      <protection hidden="1"/>
    </xf>
    <xf numFmtId="0" fontId="0" fillId="3" borderId="0" xfId="0" applyFill="1" applyBorder="1" applyProtection="1">
      <protection locked="0" hidden="1"/>
    </xf>
    <xf numFmtId="164" fontId="0" fillId="3" borderId="0" xfId="0" applyNumberFormat="1" applyFill="1" applyBorder="1" applyProtection="1">
      <protection hidden="1"/>
    </xf>
    <xf numFmtId="164" fontId="7" fillId="3" borderId="0" xfId="0" applyNumberFormat="1" applyFont="1" applyFill="1" applyBorder="1" applyProtection="1">
      <protection hidden="1"/>
    </xf>
    <xf numFmtId="0" fontId="20" fillId="7" borderId="0" xfId="0" applyFont="1" applyFill="1" applyBorder="1" applyProtection="1">
      <protection hidden="1"/>
    </xf>
    <xf numFmtId="0" fontId="0" fillId="7" borderId="0" xfId="0" applyFill="1"/>
    <xf numFmtId="0" fontId="20" fillId="7" borderId="0" xfId="0" applyFont="1" applyFill="1" applyBorder="1" applyProtection="1">
      <protection locked="0" hidden="1"/>
    </xf>
    <xf numFmtId="164" fontId="20" fillId="7" borderId="0" xfId="0" applyNumberFormat="1" applyFont="1" applyFill="1" applyBorder="1" applyProtection="1">
      <protection hidden="1"/>
    </xf>
    <xf numFmtId="169" fontId="5" fillId="7" borderId="0" xfId="2" applyNumberFormat="1" applyFont="1" applyFill="1"/>
    <xf numFmtId="0" fontId="7" fillId="7" borderId="0" xfId="0" applyFont="1" applyFill="1" applyBorder="1" applyProtection="1">
      <protection hidden="1"/>
    </xf>
    <xf numFmtId="164" fontId="7" fillId="7" borderId="0" xfId="0" applyNumberFormat="1" applyFont="1" applyFill="1" applyBorder="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21" fillId="0" borderId="0" xfId="0" applyFont="1"/>
    <xf numFmtId="4" fontId="8" fillId="0" borderId="33" xfId="0" applyNumberFormat="1" applyFont="1" applyFill="1" applyBorder="1" applyAlignment="1">
      <alignment horizontal="center" vertical="center" wrapText="1"/>
    </xf>
    <xf numFmtId="4" fontId="8" fillId="0" borderId="6" xfId="0" applyNumberFormat="1" applyFont="1" applyFill="1" applyBorder="1" applyAlignment="1">
      <alignment vertical="center" wrapText="1"/>
    </xf>
    <xf numFmtId="4" fontId="22" fillId="3" borderId="6" xfId="0" applyNumberFormat="1" applyFont="1" applyFill="1" applyBorder="1" applyAlignment="1">
      <alignment vertical="center" wrapText="1"/>
    </xf>
    <xf numFmtId="4" fontId="22" fillId="3" borderId="21"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3" fontId="2" fillId="0" borderId="1" xfId="0" applyNumberFormat="1" applyFont="1" applyFill="1" applyBorder="1" applyAlignment="1">
      <alignment horizontal="right"/>
    </xf>
    <xf numFmtId="0" fontId="7" fillId="3" borderId="0" xfId="0" applyFont="1" applyFill="1" applyProtection="1">
      <protection hidden="1"/>
    </xf>
    <xf numFmtId="0" fontId="6" fillId="6" borderId="0" xfId="1" applyFill="1"/>
    <xf numFmtId="164" fontId="0" fillId="3" borderId="0" xfId="0" applyNumberFormat="1" applyFill="1" applyProtection="1">
      <protection hidden="1"/>
    </xf>
    <xf numFmtId="167" fontId="0" fillId="3" borderId="0" xfId="0" applyNumberFormat="1" applyFill="1"/>
    <xf numFmtId="170" fontId="6" fillId="3" borderId="0" xfId="1" applyNumberFormat="1" applyFill="1"/>
    <xf numFmtId="164" fontId="7" fillId="3" borderId="0" xfId="0" applyNumberFormat="1" applyFont="1" applyFill="1" applyProtection="1">
      <protection hidden="1"/>
    </xf>
    <xf numFmtId="166" fontId="6" fillId="6" borderId="0" xfId="1" applyNumberFormat="1" applyFill="1"/>
    <xf numFmtId="0" fontId="4" fillId="6" borderId="0" xfId="1" applyFont="1" applyFill="1"/>
    <xf numFmtId="0" fontId="24" fillId="5" borderId="0" xfId="1" applyFont="1" applyFill="1"/>
    <xf numFmtId="4" fontId="25" fillId="5" borderId="0" xfId="1" applyNumberFormat="1" applyFont="1" applyFill="1"/>
    <xf numFmtId="4" fontId="8" fillId="0" borderId="33" xfId="0" applyNumberFormat="1"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28" fillId="0" borderId="0" xfId="0" applyFont="1" applyFill="1" applyAlignment="1">
      <alignment horizontal="right"/>
    </xf>
    <xf numFmtId="0" fontId="8" fillId="0" borderId="21" xfId="0" applyFont="1" applyBorder="1" applyAlignment="1">
      <alignment horizontal="center" vertical="center" wrapText="1"/>
    </xf>
    <xf numFmtId="167" fontId="4" fillId="6" borderId="28" xfId="1" applyNumberFormat="1" applyFont="1" applyFill="1" applyBorder="1"/>
    <xf numFmtId="167" fontId="6" fillId="3" borderId="28" xfId="1" applyNumberFormat="1" applyFill="1" applyBorder="1"/>
    <xf numFmtId="4" fontId="6" fillId="3" borderId="0" xfId="1" applyNumberFormat="1" applyFill="1"/>
    <xf numFmtId="10" fontId="6" fillId="3"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6" fontId="6" fillId="6" borderId="32" xfId="1" applyNumberFormat="1" applyFill="1" applyBorder="1"/>
    <xf numFmtId="0" fontId="29" fillId="3" borderId="0" xfId="0" applyFont="1" applyFill="1"/>
    <xf numFmtId="0" fontId="30" fillId="9" borderId="0" xfId="0" applyFont="1" applyFill="1"/>
    <xf numFmtId="0" fontId="29" fillId="9" borderId="0" xfId="0" applyFont="1" applyFill="1"/>
    <xf numFmtId="4" fontId="29" fillId="3" borderId="0" xfId="0" applyNumberFormat="1" applyFont="1" applyFill="1"/>
    <xf numFmtId="0" fontId="29" fillId="3" borderId="0" xfId="0" applyFont="1" applyFill="1" applyAlignment="1">
      <alignment horizontal="left"/>
    </xf>
    <xf numFmtId="0" fontId="31" fillId="3" borderId="0" xfId="0" applyFont="1" applyFill="1"/>
    <xf numFmtId="0" fontId="32" fillId="3" borderId="0" xfId="0" applyFont="1" applyFill="1"/>
    <xf numFmtId="14" fontId="29" fillId="3" borderId="0" xfId="0" applyNumberFormat="1" applyFont="1" applyFill="1"/>
    <xf numFmtId="10" fontId="29" fillId="3" borderId="0" xfId="0" applyNumberFormat="1" applyFont="1" applyFill="1"/>
    <xf numFmtId="3" fontId="29" fillId="8" borderId="0" xfId="0" applyNumberFormat="1" applyFont="1" applyFill="1"/>
    <xf numFmtId="14" fontId="29" fillId="8" borderId="0" xfId="0" applyNumberFormat="1" applyFont="1" applyFill="1"/>
    <xf numFmtId="14" fontId="33" fillId="8" borderId="0" xfId="0" applyNumberFormat="1" applyFont="1" applyFill="1"/>
    <xf numFmtId="4" fontId="31" fillId="3" borderId="0" xfId="0" applyNumberFormat="1" applyFont="1" applyFill="1"/>
    <xf numFmtId="0" fontId="34" fillId="9" borderId="0" xfId="0" applyFont="1" applyFill="1" applyAlignment="1">
      <alignment horizontal="right"/>
    </xf>
    <xf numFmtId="0" fontId="34" fillId="9" borderId="0" xfId="0" applyFont="1" applyFill="1"/>
    <xf numFmtId="4" fontId="29" fillId="9" borderId="0" xfId="0" applyNumberFormat="1" applyFont="1" applyFill="1"/>
    <xf numFmtId="14" fontId="35" fillId="8" borderId="0" xfId="0" applyNumberFormat="1" applyFont="1" applyFill="1"/>
    <xf numFmtId="4" fontId="35" fillId="3" borderId="0" xfId="0" applyNumberFormat="1" applyFont="1" applyFill="1"/>
    <xf numFmtId="14" fontId="32" fillId="8" borderId="0" xfId="0" applyNumberFormat="1" applyFont="1" applyFill="1"/>
    <xf numFmtId="4" fontId="32" fillId="3" borderId="0" xfId="0" applyNumberFormat="1" applyFont="1" applyFill="1"/>
    <xf numFmtId="0" fontId="1" fillId="3" borderId="21" xfId="0" applyFont="1" applyFill="1" applyBorder="1" applyAlignment="1">
      <alignment horizontal="center" vertical="center" wrapText="1"/>
    </xf>
    <xf numFmtId="4" fontId="22" fillId="3" borderId="6" xfId="0" applyNumberFormat="1" applyFont="1" applyFill="1" applyBorder="1" applyAlignment="1">
      <alignment horizontal="right" vertical="center" wrapText="1"/>
    </xf>
    <xf numFmtId="4" fontId="22" fillId="3" borderId="21" xfId="0" applyNumberFormat="1" applyFont="1" applyFill="1" applyBorder="1" applyAlignment="1">
      <alignment horizontal="right" vertical="center" wrapText="1"/>
    </xf>
    <xf numFmtId="0" fontId="4" fillId="6" borderId="27" xfId="1" applyFont="1" applyFill="1" applyBorder="1"/>
    <xf numFmtId="0" fontId="4" fillId="5" borderId="28" xfId="1" applyFont="1" applyFill="1" applyBorder="1"/>
    <xf numFmtId="0" fontId="36" fillId="3" borderId="28" xfId="0" applyFont="1" applyFill="1" applyBorder="1"/>
    <xf numFmtId="0" fontId="4" fillId="6" borderId="29" xfId="1" applyFont="1" applyFill="1" applyBorder="1"/>
    <xf numFmtId="0" fontId="4" fillId="6" borderId="30" xfId="1" applyFont="1" applyFill="1" applyBorder="1"/>
    <xf numFmtId="0" fontId="4" fillId="5" borderId="0" xfId="1" applyFont="1" applyFill="1" applyBorder="1"/>
    <xf numFmtId="0" fontId="36" fillId="3" borderId="0" xfId="0" applyFont="1" applyFill="1" applyBorder="1"/>
    <xf numFmtId="0" fontId="4" fillId="6" borderId="0" xfId="1" applyFont="1" applyFill="1" applyBorder="1"/>
    <xf numFmtId="0" fontId="4" fillId="6" borderId="31" xfId="1" applyFont="1" applyFill="1" applyBorder="1"/>
    <xf numFmtId="167" fontId="36" fillId="3" borderId="0" xfId="0" applyNumberFormat="1" applyFont="1" applyFill="1" applyBorder="1"/>
    <xf numFmtId="3" fontId="4" fillId="6" borderId="0" xfId="1" applyNumberFormat="1" applyFont="1" applyFill="1" applyBorder="1"/>
    <xf numFmtId="10" fontId="4" fillId="6" borderId="0" xfId="2" applyNumberFormat="1" applyFont="1" applyFill="1" applyBorder="1"/>
    <xf numFmtId="4" fontId="4" fillId="6" borderId="0" xfId="1" applyNumberFormat="1" applyFont="1" applyFill="1" applyBorder="1"/>
    <xf numFmtId="0" fontId="4" fillId="6" borderId="24" xfId="1" applyFont="1" applyFill="1" applyBorder="1"/>
    <xf numFmtId="0" fontId="4" fillId="5" borderId="32" xfId="1" applyFont="1" applyFill="1" applyBorder="1"/>
    <xf numFmtId="0" fontId="36" fillId="3" borderId="32" xfId="0" applyFont="1" applyFill="1" applyBorder="1"/>
    <xf numFmtId="166" fontId="4" fillId="6" borderId="32" xfId="1" applyNumberFormat="1" applyFont="1" applyFill="1" applyBorder="1"/>
    <xf numFmtId="0" fontId="4" fillId="6" borderId="26" xfId="1" applyFont="1" applyFill="1" applyBorder="1"/>
    <xf numFmtId="0" fontId="36" fillId="3" borderId="0" xfId="0" applyFont="1" applyFill="1"/>
    <xf numFmtId="167" fontId="36" fillId="3" borderId="0" xfId="0" applyNumberFormat="1" applyFont="1" applyFill="1"/>
    <xf numFmtId="4" fontId="4" fillId="6" borderId="0" xfId="1" applyNumberFormat="1" applyFont="1" applyFill="1"/>
    <xf numFmtId="10" fontId="4" fillId="6" borderId="0" xfId="2" applyNumberFormat="1" applyFont="1" applyFill="1"/>
    <xf numFmtId="2" fontId="6" fillId="5" borderId="0" xfId="1" applyNumberFormat="1" applyFill="1"/>
    <xf numFmtId="4" fontId="37" fillId="0" borderId="6" xfId="0" applyNumberFormat="1" applyFont="1" applyFill="1" applyBorder="1" applyAlignment="1">
      <alignment horizontal="right" wrapText="1"/>
    </xf>
    <xf numFmtId="4" fontId="37" fillId="0" borderId="6" xfId="0" applyNumberFormat="1" applyFont="1" applyFill="1" applyBorder="1" applyAlignment="1">
      <alignment wrapText="1"/>
    </xf>
    <xf numFmtId="4" fontId="37" fillId="0" borderId="6" xfId="0" applyNumberFormat="1" applyFont="1" applyBorder="1" applyAlignment="1">
      <alignment wrapText="1"/>
    </xf>
    <xf numFmtId="0" fontId="8" fillId="0" borderId="8" xfId="0" applyFont="1" applyFill="1" applyBorder="1"/>
    <xf numFmtId="0" fontId="8" fillId="0" borderId="16" xfId="0" applyFont="1" applyFill="1" applyBorder="1"/>
    <xf numFmtId="3" fontId="8" fillId="0" borderId="0" xfId="0" applyNumberFormat="1" applyFont="1" applyFill="1"/>
    <xf numFmtId="0" fontId="8" fillId="0" borderId="16" xfId="0" applyFont="1" applyBorder="1" applyAlignment="1"/>
    <xf numFmtId="0" fontId="8" fillId="0" borderId="8" xfId="0" applyFont="1" applyBorder="1" applyAlignment="1"/>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4" fontId="8" fillId="0" borderId="33" xfId="0" applyNumberFormat="1" applyFont="1" applyFill="1" applyBorder="1" applyAlignment="1">
      <alignment horizontal="center" vertical="center" wrapText="1"/>
    </xf>
    <xf numFmtId="4" fontId="8" fillId="0" borderId="35" xfId="0" applyNumberFormat="1" applyFont="1" applyFill="1" applyBorder="1" applyAlignment="1">
      <alignment horizontal="center" vertical="center" wrapText="1"/>
    </xf>
    <xf numFmtId="0" fontId="27" fillId="0" borderId="0" xfId="0" applyFont="1" applyAlignment="1">
      <alignment vertical="top" wrapText="1"/>
    </xf>
    <xf numFmtId="0" fontId="10" fillId="0" borderId="0" xfId="0" applyFont="1" applyBorder="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26" fillId="0" borderId="0" xfId="0" applyFont="1" applyAlignment="1">
      <alignment horizontal="center" wrapText="1"/>
    </xf>
    <xf numFmtId="0" fontId="8" fillId="0" borderId="1" xfId="0" applyFont="1" applyBorder="1" applyAlignment="1"/>
    <xf numFmtId="4" fontId="1" fillId="0" borderId="33" xfId="0" applyNumberFormat="1" applyFont="1" applyFill="1" applyBorder="1" applyAlignment="1">
      <alignment horizontal="center" vertical="center" wrapText="1"/>
    </xf>
    <xf numFmtId="4" fontId="1" fillId="0" borderId="35" xfId="0" applyNumberFormat="1" applyFont="1" applyFill="1" applyBorder="1" applyAlignment="1">
      <alignment horizontal="center" vertical="center" wrapText="1"/>
    </xf>
    <xf numFmtId="4" fontId="1" fillId="0" borderId="34" xfId="0" applyNumberFormat="1" applyFont="1" applyFill="1" applyBorder="1" applyAlignment="1">
      <alignment horizontal="center" vertical="center" wrapText="1"/>
    </xf>
  </cellXfs>
  <cellStyles count="3">
    <cellStyle name="Normaallaad 4" xfId="1"/>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abSelected="1" zoomScaleNormal="100" workbookViewId="0">
      <selection activeCell="M15" sqref="M15"/>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6" width="16.7109375" style="1" customWidth="1"/>
    <col min="7" max="7" width="25.85546875" style="1" customWidth="1"/>
    <col min="8" max="8" width="37" style="1" customWidth="1"/>
    <col min="9" max="9" width="16.28515625" style="1" customWidth="1"/>
    <col min="10" max="10" width="9.140625" style="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5" x14ac:dyDescent="0.25">
      <c r="H1" s="137" t="s">
        <v>66</v>
      </c>
    </row>
    <row r="2" spans="1:15" ht="15" customHeight="1" x14ac:dyDescent="0.25"/>
    <row r="3" spans="1:15" ht="18.75" x14ac:dyDescent="0.3">
      <c r="A3" s="213" t="s">
        <v>29</v>
      </c>
      <c r="B3" s="213"/>
      <c r="C3" s="213"/>
      <c r="D3" s="213"/>
      <c r="E3" s="213"/>
      <c r="F3" s="213"/>
      <c r="G3" s="213"/>
      <c r="H3" s="213"/>
    </row>
    <row r="4" spans="1:15" ht="16.5" customHeight="1" x14ac:dyDescent="0.25">
      <c r="F4" s="3"/>
      <c r="G4" s="3"/>
    </row>
    <row r="5" spans="1:15" x14ac:dyDescent="0.25">
      <c r="C5" s="4" t="s">
        <v>10</v>
      </c>
      <c r="D5" s="8" t="s">
        <v>65</v>
      </c>
      <c r="F5" s="3"/>
      <c r="G5" s="3"/>
      <c r="K5" s="65"/>
      <c r="L5" s="66"/>
    </row>
    <row r="6" spans="1:15" x14ac:dyDescent="0.25">
      <c r="C6" s="4" t="s">
        <v>11</v>
      </c>
      <c r="D6" s="5" t="s">
        <v>64</v>
      </c>
      <c r="F6" s="3"/>
      <c r="G6" s="3"/>
      <c r="H6" s="67"/>
      <c r="K6" s="65"/>
      <c r="L6" s="66"/>
      <c r="N6" s="68"/>
    </row>
    <row r="7" spans="1:15" ht="15.75" x14ac:dyDescent="0.25">
      <c r="F7" s="3"/>
      <c r="G7" s="3"/>
      <c r="H7" s="2"/>
      <c r="I7" s="10"/>
      <c r="J7" s="10"/>
      <c r="K7" s="65"/>
      <c r="L7" s="66"/>
      <c r="M7" s="4"/>
      <c r="N7" s="68"/>
    </row>
    <row r="8" spans="1:15" ht="17.25" x14ac:dyDescent="0.25">
      <c r="D8" s="6" t="s">
        <v>22</v>
      </c>
      <c r="E8" s="7">
        <v>4111.6099999999997</v>
      </c>
      <c r="F8" s="8" t="s">
        <v>27</v>
      </c>
      <c r="G8" s="9"/>
      <c r="J8" s="69"/>
    </row>
    <row r="9" spans="1:15" ht="17.25" x14ac:dyDescent="0.25">
      <c r="D9" s="6" t="s">
        <v>15</v>
      </c>
      <c r="E9" s="123">
        <v>27477</v>
      </c>
      <c r="F9" s="8" t="s">
        <v>27</v>
      </c>
      <c r="G9" s="9"/>
      <c r="I9" s="10"/>
      <c r="J9" s="70"/>
      <c r="M9" s="10"/>
    </row>
    <row r="10" spans="1:15" ht="15.75" thickBot="1" x14ac:dyDescent="0.3">
      <c r="D10" s="10"/>
      <c r="M10" s="71"/>
      <c r="N10" s="72"/>
    </row>
    <row r="11" spans="1:15" ht="17.25" x14ac:dyDescent="0.25">
      <c r="B11" s="11" t="s">
        <v>18</v>
      </c>
      <c r="C11" s="53"/>
      <c r="D11" s="53"/>
      <c r="E11" s="12" t="s">
        <v>28</v>
      </c>
      <c r="F11" s="49" t="s">
        <v>8</v>
      </c>
      <c r="G11" s="46" t="s">
        <v>23</v>
      </c>
      <c r="H11" s="13" t="s">
        <v>12</v>
      </c>
    </row>
    <row r="12" spans="1:15" ht="15" customHeight="1" x14ac:dyDescent="0.25">
      <c r="B12" s="52"/>
      <c r="C12" s="73" t="s">
        <v>54</v>
      </c>
      <c r="D12" s="74"/>
      <c r="E12" s="193">
        <f>F12/$E$8</f>
        <v>0.61883544402314428</v>
      </c>
      <c r="F12" s="50">
        <f>'Annuiteetgraafik BIL'!F17</f>
        <v>2544.41</v>
      </c>
      <c r="G12" s="208" t="s">
        <v>30</v>
      </c>
      <c r="H12" s="135"/>
      <c r="I12" s="75"/>
      <c r="M12" s="4"/>
      <c r="N12" s="75"/>
      <c r="O12" s="76"/>
    </row>
    <row r="13" spans="1:15" ht="15" customHeight="1" x14ac:dyDescent="0.25">
      <c r="B13" s="52"/>
      <c r="C13" s="73" t="s">
        <v>68</v>
      </c>
      <c r="D13" s="74"/>
      <c r="E13" s="193">
        <f t="shared" ref="E13:E15" si="0">F13/$E$8</f>
        <v>0.20356259470134572</v>
      </c>
      <c r="F13" s="50">
        <v>836.97</v>
      </c>
      <c r="G13" s="209"/>
      <c r="H13" s="138" t="s">
        <v>74</v>
      </c>
      <c r="I13" s="75"/>
      <c r="M13" s="4"/>
      <c r="N13" s="75"/>
      <c r="O13" s="76"/>
    </row>
    <row r="14" spans="1:15" ht="15" customHeight="1" x14ac:dyDescent="0.25">
      <c r="B14" s="52"/>
      <c r="C14" s="73" t="s">
        <v>71</v>
      </c>
      <c r="D14" s="74"/>
      <c r="E14" s="193">
        <f t="shared" si="0"/>
        <v>2.4409124406254485</v>
      </c>
      <c r="F14" s="50">
        <v>10036.08</v>
      </c>
      <c r="G14" s="209"/>
      <c r="H14" s="138" t="s">
        <v>74</v>
      </c>
      <c r="I14" s="75"/>
      <c r="M14" s="4"/>
      <c r="N14" s="75"/>
      <c r="O14" s="76"/>
    </row>
    <row r="15" spans="1:15" ht="15" customHeight="1" x14ac:dyDescent="0.25">
      <c r="B15" s="52"/>
      <c r="C15" s="73" t="s">
        <v>69</v>
      </c>
      <c r="D15" s="74"/>
      <c r="E15" s="193">
        <f t="shared" si="0"/>
        <v>8.2451886244074707E-2</v>
      </c>
      <c r="F15" s="50">
        <v>339.01</v>
      </c>
      <c r="G15" s="209"/>
      <c r="H15" s="136" t="s">
        <v>74</v>
      </c>
      <c r="I15" s="75"/>
      <c r="M15" s="4"/>
      <c r="N15" s="75"/>
      <c r="O15" s="76"/>
    </row>
    <row r="16" spans="1:15" ht="15" customHeight="1" x14ac:dyDescent="0.25">
      <c r="B16" s="52"/>
      <c r="C16" s="197" t="s">
        <v>70</v>
      </c>
      <c r="D16" s="196"/>
      <c r="E16" s="193">
        <f>F16/$E$8</f>
        <v>2.0229764009718822</v>
      </c>
      <c r="F16" s="50">
        <f>'Annuiteetgraafik INV'!F15</f>
        <v>8317.69</v>
      </c>
      <c r="G16" s="209"/>
      <c r="H16" s="210" t="s">
        <v>75</v>
      </c>
      <c r="I16" s="198"/>
      <c r="J16" s="3"/>
      <c r="K16" s="3"/>
      <c r="M16" s="4"/>
      <c r="N16" s="75"/>
      <c r="O16" s="76"/>
    </row>
    <row r="17" spans="2:15" ht="15" customHeight="1" x14ac:dyDescent="0.25">
      <c r="B17" s="52"/>
      <c r="C17" s="73" t="s">
        <v>72</v>
      </c>
      <c r="D17" s="74"/>
      <c r="E17" s="193">
        <f t="shared" ref="E17:E18" si="1">F17/$E$8</f>
        <v>7.3649981394149744E-2</v>
      </c>
      <c r="F17" s="50">
        <f>'Annuiteetgraafik TS'!F15</f>
        <v>302.82</v>
      </c>
      <c r="G17" s="209"/>
      <c r="H17" s="211"/>
      <c r="I17" s="75"/>
      <c r="M17" s="4"/>
      <c r="N17" s="75"/>
      <c r="O17" s="76"/>
    </row>
    <row r="18" spans="2:15" ht="15" customHeight="1" x14ac:dyDescent="0.25">
      <c r="B18" s="52"/>
      <c r="C18" s="73" t="s">
        <v>73</v>
      </c>
      <c r="D18" s="74"/>
      <c r="E18" s="193">
        <f t="shared" si="1"/>
        <v>1.0054455553907108E-2</v>
      </c>
      <c r="F18" s="50">
        <f>'Annuiteetgraafik ES'!F15</f>
        <v>41.34</v>
      </c>
      <c r="G18" s="209"/>
      <c r="H18" s="211"/>
      <c r="I18" s="75"/>
      <c r="M18" s="4"/>
      <c r="N18" s="75"/>
      <c r="O18" s="76"/>
    </row>
    <row r="19" spans="2:15" ht="15" customHeight="1" x14ac:dyDescent="0.25">
      <c r="B19" s="15">
        <v>400</v>
      </c>
      <c r="C19" s="214" t="s">
        <v>53</v>
      </c>
      <c r="D19" s="199"/>
      <c r="E19" s="194">
        <v>1.67</v>
      </c>
      <c r="F19" s="50">
        <f>E19*E8</f>
        <v>6866.3886999999995</v>
      </c>
      <c r="G19" s="209"/>
      <c r="H19" s="211"/>
      <c r="M19" s="4"/>
      <c r="N19" s="75"/>
      <c r="O19" s="76"/>
    </row>
    <row r="20" spans="2:15" ht="15" customHeight="1" x14ac:dyDescent="0.25">
      <c r="B20" s="15">
        <v>400</v>
      </c>
      <c r="C20" s="214" t="s">
        <v>58</v>
      </c>
      <c r="D20" s="199"/>
      <c r="E20" s="194">
        <v>7.0000000000000007E-2</v>
      </c>
      <c r="F20" s="50">
        <f>E20*E8</f>
        <v>287.81270000000001</v>
      </c>
      <c r="G20" s="209"/>
      <c r="H20" s="211"/>
      <c r="M20" s="4"/>
      <c r="N20" s="75"/>
      <c r="O20" s="76"/>
    </row>
    <row r="21" spans="2:15" ht="15" customHeight="1" x14ac:dyDescent="0.25">
      <c r="B21" s="15">
        <v>100</v>
      </c>
      <c r="C21" s="54" t="s">
        <v>14</v>
      </c>
      <c r="D21" s="55"/>
      <c r="E21" s="195">
        <f>F21/E8</f>
        <v>0.30183310187493467</v>
      </c>
      <c r="F21" s="50">
        <v>1241.02</v>
      </c>
      <c r="G21" s="215" t="s">
        <v>67</v>
      </c>
      <c r="H21" s="211"/>
      <c r="I21" s="75"/>
      <c r="M21" s="4"/>
      <c r="N21" s="75"/>
      <c r="O21" s="76"/>
    </row>
    <row r="22" spans="2:15" ht="15" customHeight="1" x14ac:dyDescent="0.25">
      <c r="B22" s="15">
        <v>200</v>
      </c>
      <c r="C22" s="14" t="s">
        <v>0</v>
      </c>
      <c r="D22" s="45"/>
      <c r="E22" s="16">
        <f>F22/E8</f>
        <v>0.29591327971281328</v>
      </c>
      <c r="F22" s="50">
        <v>1216.68</v>
      </c>
      <c r="G22" s="216"/>
      <c r="H22" s="211"/>
      <c r="I22" s="75"/>
      <c r="M22" s="4"/>
      <c r="N22" s="75"/>
      <c r="O22" s="76"/>
    </row>
    <row r="23" spans="2:15" ht="15" customHeight="1" x14ac:dyDescent="0.25">
      <c r="B23" s="15">
        <v>500</v>
      </c>
      <c r="C23" s="64" t="s">
        <v>1</v>
      </c>
      <c r="D23" s="61"/>
      <c r="E23" s="16">
        <f>F23/E8</f>
        <v>1.7197642772539223E-2</v>
      </c>
      <c r="F23" s="50">
        <v>70.709999999999994</v>
      </c>
      <c r="G23" s="217"/>
      <c r="H23" s="212"/>
      <c r="I23" s="75"/>
      <c r="M23" s="4"/>
      <c r="N23" s="75"/>
      <c r="O23" s="76"/>
    </row>
    <row r="24" spans="2:15" x14ac:dyDescent="0.25">
      <c r="B24" s="17"/>
      <c r="C24" s="18" t="s">
        <v>13</v>
      </c>
      <c r="D24" s="18"/>
      <c r="E24" s="19">
        <f>SUM(E12:E23)</f>
        <v>7.8073872278742398</v>
      </c>
      <c r="F24" s="51">
        <f>SUM(F12:F23)</f>
        <v>32100.931399999998</v>
      </c>
      <c r="G24" s="47"/>
      <c r="H24" s="20"/>
      <c r="I24" s="75"/>
      <c r="N24" s="75"/>
      <c r="O24" s="76"/>
    </row>
    <row r="25" spans="2:15" x14ac:dyDescent="0.25">
      <c r="B25" s="21"/>
      <c r="C25" s="22"/>
      <c r="D25" s="22"/>
      <c r="E25" s="23"/>
      <c r="F25" s="57"/>
      <c r="G25" s="60"/>
      <c r="H25" s="24"/>
      <c r="I25" s="75"/>
      <c r="N25" s="75"/>
      <c r="O25" s="76"/>
    </row>
    <row r="26" spans="2:15" ht="17.25" x14ac:dyDescent="0.25">
      <c r="B26" s="25" t="s">
        <v>19</v>
      </c>
      <c r="C26" s="18"/>
      <c r="D26" s="18"/>
      <c r="E26" s="26" t="s">
        <v>28</v>
      </c>
      <c r="F26" s="56" t="s">
        <v>8</v>
      </c>
      <c r="G26" s="58" t="s">
        <v>23</v>
      </c>
      <c r="H26" s="27" t="s">
        <v>12</v>
      </c>
      <c r="I26" s="75"/>
      <c r="N26" s="75"/>
      <c r="O26" s="76"/>
    </row>
    <row r="27" spans="2:15" ht="15.75" customHeight="1" x14ac:dyDescent="0.25">
      <c r="B27" s="15">
        <v>300</v>
      </c>
      <c r="C27" s="199" t="s">
        <v>60</v>
      </c>
      <c r="D27" s="200"/>
      <c r="E27" s="119">
        <f>F27/E8</f>
        <v>0.91034898737963965</v>
      </c>
      <c r="F27" s="120">
        <v>3743</v>
      </c>
      <c r="G27" s="117" t="s">
        <v>56</v>
      </c>
      <c r="H27" s="201" t="s">
        <v>76</v>
      </c>
      <c r="M27" s="4"/>
      <c r="N27" s="75"/>
      <c r="O27" s="76"/>
    </row>
    <row r="28" spans="2:15" ht="15" customHeight="1" x14ac:dyDescent="0.25">
      <c r="B28" s="15">
        <v>600</v>
      </c>
      <c r="C28" s="14" t="s">
        <v>24</v>
      </c>
      <c r="D28" s="45"/>
      <c r="E28" s="119"/>
      <c r="F28" s="120"/>
      <c r="G28" s="118"/>
      <c r="H28" s="202"/>
      <c r="I28" s="75"/>
      <c r="M28" s="4"/>
      <c r="N28" s="75"/>
      <c r="O28" s="76"/>
    </row>
    <row r="29" spans="2:15" ht="15" customHeight="1" x14ac:dyDescent="0.25">
      <c r="B29" s="15"/>
      <c r="C29" s="14">
        <v>610</v>
      </c>
      <c r="D29" s="45" t="s">
        <v>2</v>
      </c>
      <c r="E29" s="119">
        <f>F29/E8</f>
        <v>0.77147394816142589</v>
      </c>
      <c r="F29" s="120">
        <v>3172</v>
      </c>
      <c r="G29" s="203" t="s">
        <v>57</v>
      </c>
      <c r="H29" s="202"/>
      <c r="I29" s="75"/>
      <c r="M29" s="4"/>
      <c r="N29" s="75"/>
      <c r="O29" s="76"/>
    </row>
    <row r="30" spans="2:15" x14ac:dyDescent="0.25">
      <c r="B30" s="15"/>
      <c r="C30" s="14">
        <v>620</v>
      </c>
      <c r="D30" s="45" t="s">
        <v>3</v>
      </c>
      <c r="E30" s="119">
        <f>F30/E8</f>
        <v>0.34414742643392737</v>
      </c>
      <c r="F30" s="120">
        <v>1415</v>
      </c>
      <c r="G30" s="204"/>
      <c r="H30" s="202"/>
      <c r="I30" s="75"/>
      <c r="M30" s="4"/>
      <c r="N30" s="75"/>
      <c r="O30" s="76"/>
    </row>
    <row r="31" spans="2:15" x14ac:dyDescent="0.25">
      <c r="B31" s="15"/>
      <c r="C31" s="14">
        <v>630</v>
      </c>
      <c r="D31" s="45" t="s">
        <v>4</v>
      </c>
      <c r="E31" s="119">
        <f>F31/E8</f>
        <v>0.13692932938678523</v>
      </c>
      <c r="F31" s="120">
        <v>563</v>
      </c>
      <c r="G31" s="204"/>
      <c r="H31" s="202"/>
      <c r="I31" s="75"/>
      <c r="M31" s="4"/>
      <c r="N31" s="75"/>
      <c r="O31" s="76"/>
    </row>
    <row r="32" spans="2:15" x14ac:dyDescent="0.25">
      <c r="B32" s="15">
        <v>700</v>
      </c>
      <c r="C32" s="199" t="s">
        <v>31</v>
      </c>
      <c r="D32" s="200"/>
      <c r="E32" s="168" t="s">
        <v>95</v>
      </c>
      <c r="F32" s="169" t="s">
        <v>95</v>
      </c>
      <c r="G32" s="134"/>
      <c r="H32" s="167" t="s">
        <v>96</v>
      </c>
      <c r="I32" s="75"/>
      <c r="M32" s="4"/>
      <c r="N32" s="75"/>
      <c r="O32" s="76"/>
    </row>
    <row r="33" spans="2:15" ht="15.75" thickBot="1" x14ac:dyDescent="0.3">
      <c r="B33" s="28"/>
      <c r="C33" s="29" t="s">
        <v>16</v>
      </c>
      <c r="D33" s="29"/>
      <c r="E33" s="121">
        <f>SUM(E27:E32)</f>
        <v>2.162899691361778</v>
      </c>
      <c r="F33" s="122">
        <f>SUM(F27:F32)</f>
        <v>8893</v>
      </c>
      <c r="G33" s="48"/>
      <c r="H33" s="30"/>
      <c r="I33" s="75"/>
      <c r="N33" s="75"/>
      <c r="O33" s="76"/>
    </row>
    <row r="34" spans="2:15" ht="17.25" customHeight="1" x14ac:dyDescent="0.25">
      <c r="B34" s="31"/>
      <c r="C34" s="9"/>
      <c r="D34" s="9"/>
      <c r="E34" s="32"/>
      <c r="F34" s="33"/>
      <c r="G34" s="34"/>
      <c r="I34" s="75"/>
    </row>
    <row r="35" spans="2:15" x14ac:dyDescent="0.25">
      <c r="B35" s="206" t="s">
        <v>20</v>
      </c>
      <c r="C35" s="206"/>
      <c r="D35" s="206"/>
      <c r="E35" s="32">
        <f>E33+E24</f>
        <v>9.9702869192360168</v>
      </c>
      <c r="F35" s="35">
        <f>ROUND(F33+F24,2)</f>
        <v>40993.93</v>
      </c>
      <c r="G35" s="36"/>
    </row>
    <row r="36" spans="2:15" x14ac:dyDescent="0.25">
      <c r="B36" s="31" t="s">
        <v>9</v>
      </c>
      <c r="C36" s="62"/>
      <c r="D36" s="37">
        <v>0.2</v>
      </c>
      <c r="E36" s="115">
        <f>E35*D36</f>
        <v>1.9940573838472035</v>
      </c>
      <c r="F36" s="33">
        <f>ROUND(F35*D36,2)</f>
        <v>8198.7900000000009</v>
      </c>
    </row>
    <row r="37" spans="2:15" x14ac:dyDescent="0.25">
      <c r="B37" s="9" t="s">
        <v>17</v>
      </c>
      <c r="C37" s="9"/>
      <c r="D37" s="9"/>
      <c r="E37" s="32">
        <f>E36+E35</f>
        <v>11.96434430308322</v>
      </c>
      <c r="F37" s="33">
        <f>F36+F35</f>
        <v>49192.72</v>
      </c>
      <c r="G37" s="34"/>
    </row>
    <row r="38" spans="2:15" x14ac:dyDescent="0.25">
      <c r="B38" s="9" t="s">
        <v>25</v>
      </c>
      <c r="C38" s="9"/>
      <c r="D38" s="9"/>
      <c r="E38" s="38"/>
      <c r="F38" s="33">
        <f>F35*G38</f>
        <v>491927.16000000003</v>
      </c>
      <c r="G38" s="39">
        <v>12</v>
      </c>
      <c r="H38" s="40" t="s">
        <v>21</v>
      </c>
    </row>
    <row r="39" spans="2:15" ht="15.75" thickBot="1" x14ac:dyDescent="0.3">
      <c r="B39" s="9" t="s">
        <v>26</v>
      </c>
      <c r="C39" s="9"/>
      <c r="D39" s="9"/>
      <c r="E39" s="41"/>
      <c r="F39" s="42">
        <f>F37*G39</f>
        <v>590312.64</v>
      </c>
      <c r="G39" s="43">
        <v>12</v>
      </c>
      <c r="H39" s="44" t="s">
        <v>21</v>
      </c>
    </row>
    <row r="40" spans="2:15" ht="15.75" x14ac:dyDescent="0.25">
      <c r="B40" s="207"/>
      <c r="C40" s="207"/>
      <c r="D40" s="207"/>
      <c r="E40" s="207"/>
      <c r="F40" s="207"/>
      <c r="G40" s="63"/>
      <c r="H40" s="2"/>
    </row>
    <row r="41" spans="2:15" ht="54" customHeight="1" x14ac:dyDescent="0.25">
      <c r="B41" s="205" t="s">
        <v>55</v>
      </c>
      <c r="C41" s="205"/>
      <c r="D41" s="205"/>
      <c r="E41" s="205"/>
      <c r="F41" s="205"/>
      <c r="G41" s="205"/>
      <c r="H41" s="205"/>
    </row>
    <row r="42" spans="2:15" ht="15.75" x14ac:dyDescent="0.25">
      <c r="B42" s="116"/>
      <c r="C42" s="2"/>
      <c r="D42" s="2"/>
      <c r="E42" s="2"/>
      <c r="F42" s="2"/>
      <c r="G42" s="2"/>
      <c r="H42" s="2"/>
    </row>
    <row r="43" spans="2:15" ht="15.75" x14ac:dyDescent="0.25">
      <c r="B43" s="2"/>
      <c r="C43" s="2"/>
      <c r="D43" s="2"/>
      <c r="E43" s="2"/>
      <c r="F43" s="2"/>
      <c r="G43" s="2"/>
      <c r="H43" s="2"/>
    </row>
    <row r="44" spans="2:15" x14ac:dyDescent="0.25">
      <c r="B44" s="10" t="s">
        <v>5</v>
      </c>
      <c r="C44" s="10"/>
      <c r="D44" s="10"/>
      <c r="E44" s="10" t="s">
        <v>7</v>
      </c>
    </row>
    <row r="46" spans="2:15" x14ac:dyDescent="0.25">
      <c r="B46" s="59" t="s">
        <v>6</v>
      </c>
      <c r="C46" s="59"/>
      <c r="D46" s="59"/>
      <c r="E46" s="59" t="s">
        <v>6</v>
      </c>
      <c r="F46" s="59"/>
      <c r="G46" s="59"/>
    </row>
    <row r="47" spans="2:15" ht="15.75" x14ac:dyDescent="0.25">
      <c r="B47" s="2"/>
      <c r="C47" s="2"/>
      <c r="D47" s="2"/>
      <c r="E47" s="2"/>
      <c r="F47" s="2"/>
      <c r="G47" s="2"/>
      <c r="H47" s="2"/>
    </row>
  </sheetData>
  <mergeCells count="13">
    <mergeCell ref="G12:G20"/>
    <mergeCell ref="H16:H23"/>
    <mergeCell ref="A3:H3"/>
    <mergeCell ref="C19:D19"/>
    <mergeCell ref="G21:G23"/>
    <mergeCell ref="C20:D20"/>
    <mergeCell ref="C27:D27"/>
    <mergeCell ref="H27:H31"/>
    <mergeCell ref="C32:D32"/>
    <mergeCell ref="G29:G31"/>
    <mergeCell ref="B41:H41"/>
    <mergeCell ref="B35:D35"/>
    <mergeCell ref="B40:F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R50"/>
  <sheetViews>
    <sheetView workbookViewId="0">
      <selection activeCell="C23" sqref="C23"/>
    </sheetView>
  </sheetViews>
  <sheetFormatPr defaultColWidth="9.140625" defaultRowHeight="11.25" x14ac:dyDescent="0.2"/>
  <cols>
    <col min="1" max="1" width="9.140625" style="147"/>
    <col min="2" max="2" width="20.85546875" style="147" customWidth="1"/>
    <col min="3" max="3" width="13.7109375" style="147" bestFit="1" customWidth="1"/>
    <col min="4" max="16384" width="9.140625" style="147"/>
  </cols>
  <sheetData>
    <row r="2" spans="1:122" s="149" customFormat="1" ht="12.75" x14ac:dyDescent="0.2">
      <c r="A2" s="147"/>
      <c r="B2" s="148" t="s">
        <v>68</v>
      </c>
    </row>
    <row r="3" spans="1:122" x14ac:dyDescent="0.2">
      <c r="B3" s="147" t="s">
        <v>80</v>
      </c>
      <c r="C3" s="150">
        <v>82227.27</v>
      </c>
      <c r="D3" s="147" t="s">
        <v>81</v>
      </c>
    </row>
    <row r="4" spans="1:122" x14ac:dyDescent="0.2">
      <c r="B4" s="147" t="s">
        <v>80</v>
      </c>
      <c r="C4" s="150">
        <f>C3/1.2</f>
        <v>68522.725000000006</v>
      </c>
      <c r="D4" s="151" t="s">
        <v>82</v>
      </c>
    </row>
    <row r="5" spans="1:122" s="152" customFormat="1" x14ac:dyDescent="0.2">
      <c r="B5" s="152" t="s">
        <v>83</v>
      </c>
      <c r="C5" s="153">
        <v>121</v>
      </c>
      <c r="D5" s="152" t="s">
        <v>21</v>
      </c>
    </row>
    <row r="6" spans="1:122" x14ac:dyDescent="0.2">
      <c r="B6" s="147" t="s">
        <v>83</v>
      </c>
      <c r="C6" s="147">
        <f>104-12</f>
        <v>92</v>
      </c>
      <c r="D6" s="147" t="s">
        <v>21</v>
      </c>
    </row>
    <row r="7" spans="1:122" x14ac:dyDescent="0.2">
      <c r="B7" s="147" t="s">
        <v>84</v>
      </c>
      <c r="C7" s="154">
        <v>44803</v>
      </c>
    </row>
    <row r="8" spans="1:122" x14ac:dyDescent="0.2">
      <c r="B8" s="147" t="s">
        <v>85</v>
      </c>
      <c r="C8" s="155">
        <v>5.2699999999999997E-2</v>
      </c>
    </row>
    <row r="9" spans="1:122" x14ac:dyDescent="0.2">
      <c r="C9" s="154"/>
    </row>
    <row r="10" spans="1:122" x14ac:dyDescent="0.2">
      <c r="B10" s="156"/>
      <c r="C10" s="157">
        <v>41640</v>
      </c>
      <c r="D10" s="157">
        <f t="shared" ref="D10:BO10" si="0">EDATE(C10,1)</f>
        <v>41671</v>
      </c>
      <c r="E10" s="157">
        <f t="shared" si="0"/>
        <v>41699</v>
      </c>
      <c r="F10" s="157">
        <f t="shared" si="0"/>
        <v>41730</v>
      </c>
      <c r="G10" s="157">
        <f t="shared" si="0"/>
        <v>41760</v>
      </c>
      <c r="H10" s="157">
        <f t="shared" si="0"/>
        <v>41791</v>
      </c>
      <c r="I10" s="157">
        <f t="shared" si="0"/>
        <v>41821</v>
      </c>
      <c r="J10" s="157">
        <f t="shared" si="0"/>
        <v>41852</v>
      </c>
      <c r="K10" s="157">
        <f t="shared" si="0"/>
        <v>41883</v>
      </c>
      <c r="L10" s="157">
        <f t="shared" si="0"/>
        <v>41913</v>
      </c>
      <c r="M10" s="157">
        <f t="shared" si="0"/>
        <v>41944</v>
      </c>
      <c r="N10" s="157">
        <f t="shared" si="0"/>
        <v>41974</v>
      </c>
      <c r="O10" s="158">
        <f t="shared" si="0"/>
        <v>42005</v>
      </c>
      <c r="P10" s="158">
        <f t="shared" si="0"/>
        <v>42036</v>
      </c>
      <c r="Q10" s="158">
        <f t="shared" si="0"/>
        <v>42064</v>
      </c>
      <c r="R10" s="158">
        <f t="shared" si="0"/>
        <v>42095</v>
      </c>
      <c r="S10" s="158">
        <f t="shared" si="0"/>
        <v>42125</v>
      </c>
      <c r="T10" s="158">
        <f t="shared" si="0"/>
        <v>42156</v>
      </c>
      <c r="U10" s="158">
        <f t="shared" si="0"/>
        <v>42186</v>
      </c>
      <c r="V10" s="158">
        <f t="shared" si="0"/>
        <v>42217</v>
      </c>
      <c r="W10" s="158">
        <f t="shared" si="0"/>
        <v>42248</v>
      </c>
      <c r="X10" s="158">
        <f t="shared" si="0"/>
        <v>42278</v>
      </c>
      <c r="Y10" s="158">
        <f t="shared" si="0"/>
        <v>42309</v>
      </c>
      <c r="Z10" s="158">
        <f t="shared" si="0"/>
        <v>42339</v>
      </c>
      <c r="AA10" s="158">
        <f t="shared" si="0"/>
        <v>42370</v>
      </c>
      <c r="AB10" s="158">
        <f t="shared" si="0"/>
        <v>42401</v>
      </c>
      <c r="AC10" s="158">
        <f t="shared" si="0"/>
        <v>42430</v>
      </c>
      <c r="AD10" s="158">
        <f t="shared" si="0"/>
        <v>42461</v>
      </c>
      <c r="AE10" s="158">
        <f t="shared" si="0"/>
        <v>42491</v>
      </c>
      <c r="AF10" s="158">
        <f t="shared" si="0"/>
        <v>42522</v>
      </c>
      <c r="AG10" s="158">
        <f t="shared" si="0"/>
        <v>42552</v>
      </c>
      <c r="AH10" s="158">
        <f t="shared" si="0"/>
        <v>42583</v>
      </c>
      <c r="AI10" s="158">
        <f t="shared" si="0"/>
        <v>42614</v>
      </c>
      <c r="AJ10" s="158">
        <f t="shared" si="0"/>
        <v>42644</v>
      </c>
      <c r="AK10" s="158">
        <f t="shared" si="0"/>
        <v>42675</v>
      </c>
      <c r="AL10" s="158">
        <f t="shared" si="0"/>
        <v>42705</v>
      </c>
      <c r="AM10" s="158">
        <f t="shared" si="0"/>
        <v>42736</v>
      </c>
      <c r="AN10" s="158">
        <f t="shared" si="0"/>
        <v>42767</v>
      </c>
      <c r="AO10" s="158">
        <f t="shared" si="0"/>
        <v>42795</v>
      </c>
      <c r="AP10" s="158">
        <f t="shared" si="0"/>
        <v>42826</v>
      </c>
      <c r="AQ10" s="158">
        <f t="shared" si="0"/>
        <v>42856</v>
      </c>
      <c r="AR10" s="158">
        <f t="shared" si="0"/>
        <v>42887</v>
      </c>
      <c r="AS10" s="158">
        <f t="shared" si="0"/>
        <v>42917</v>
      </c>
      <c r="AT10" s="158">
        <f t="shared" si="0"/>
        <v>42948</v>
      </c>
      <c r="AU10" s="158">
        <f t="shared" si="0"/>
        <v>42979</v>
      </c>
      <c r="AV10" s="158">
        <f t="shared" si="0"/>
        <v>43009</v>
      </c>
      <c r="AW10" s="158">
        <f t="shared" si="0"/>
        <v>43040</v>
      </c>
      <c r="AX10" s="158">
        <f t="shared" si="0"/>
        <v>43070</v>
      </c>
      <c r="AY10" s="158">
        <f t="shared" si="0"/>
        <v>43101</v>
      </c>
      <c r="AZ10" s="158">
        <f t="shared" si="0"/>
        <v>43132</v>
      </c>
      <c r="BA10" s="158">
        <f t="shared" si="0"/>
        <v>43160</v>
      </c>
      <c r="BB10" s="158">
        <f t="shared" si="0"/>
        <v>43191</v>
      </c>
      <c r="BC10" s="158">
        <f t="shared" si="0"/>
        <v>43221</v>
      </c>
      <c r="BD10" s="158">
        <f t="shared" si="0"/>
        <v>43252</v>
      </c>
      <c r="BE10" s="158">
        <f t="shared" si="0"/>
        <v>43282</v>
      </c>
      <c r="BF10" s="158">
        <f t="shared" si="0"/>
        <v>43313</v>
      </c>
      <c r="BG10" s="158">
        <f t="shared" si="0"/>
        <v>43344</v>
      </c>
      <c r="BH10" s="158">
        <f t="shared" si="0"/>
        <v>43374</v>
      </c>
      <c r="BI10" s="158">
        <f t="shared" si="0"/>
        <v>43405</v>
      </c>
      <c r="BJ10" s="158">
        <f t="shared" si="0"/>
        <v>43435</v>
      </c>
      <c r="BK10" s="158">
        <f t="shared" si="0"/>
        <v>43466</v>
      </c>
      <c r="BL10" s="158">
        <f t="shared" si="0"/>
        <v>43497</v>
      </c>
      <c r="BM10" s="158">
        <f t="shared" si="0"/>
        <v>43525</v>
      </c>
      <c r="BN10" s="158">
        <f t="shared" si="0"/>
        <v>43556</v>
      </c>
      <c r="BO10" s="158">
        <f t="shared" si="0"/>
        <v>43586</v>
      </c>
      <c r="BP10" s="158">
        <f t="shared" ref="BP10:DR10" si="1">EDATE(BO10,1)</f>
        <v>43617</v>
      </c>
      <c r="BQ10" s="158">
        <f t="shared" si="1"/>
        <v>43647</v>
      </c>
      <c r="BR10" s="158">
        <f t="shared" si="1"/>
        <v>43678</v>
      </c>
      <c r="BS10" s="158">
        <f t="shared" si="1"/>
        <v>43709</v>
      </c>
      <c r="BT10" s="158">
        <f t="shared" si="1"/>
        <v>43739</v>
      </c>
      <c r="BU10" s="158">
        <f t="shared" si="1"/>
        <v>43770</v>
      </c>
      <c r="BV10" s="158">
        <f t="shared" si="1"/>
        <v>43800</v>
      </c>
      <c r="BW10" s="158">
        <f t="shared" si="1"/>
        <v>43831</v>
      </c>
      <c r="BX10" s="158">
        <f t="shared" si="1"/>
        <v>43862</v>
      </c>
      <c r="BY10" s="158">
        <f t="shared" si="1"/>
        <v>43891</v>
      </c>
      <c r="BZ10" s="158">
        <f t="shared" si="1"/>
        <v>43922</v>
      </c>
      <c r="CA10" s="158">
        <f t="shared" si="1"/>
        <v>43952</v>
      </c>
      <c r="CB10" s="158">
        <f t="shared" si="1"/>
        <v>43983</v>
      </c>
      <c r="CC10" s="158">
        <f t="shared" si="1"/>
        <v>44013</v>
      </c>
      <c r="CD10" s="158">
        <f t="shared" si="1"/>
        <v>44044</v>
      </c>
      <c r="CE10" s="158">
        <f t="shared" si="1"/>
        <v>44075</v>
      </c>
      <c r="CF10" s="158">
        <f t="shared" si="1"/>
        <v>44105</v>
      </c>
      <c r="CG10" s="158">
        <f t="shared" si="1"/>
        <v>44136</v>
      </c>
      <c r="CH10" s="158">
        <f t="shared" si="1"/>
        <v>44166</v>
      </c>
      <c r="CI10" s="158">
        <f t="shared" si="1"/>
        <v>44197</v>
      </c>
      <c r="CJ10" s="158">
        <f t="shared" si="1"/>
        <v>44228</v>
      </c>
      <c r="CK10" s="158">
        <f t="shared" si="1"/>
        <v>44256</v>
      </c>
      <c r="CL10" s="158">
        <f t="shared" si="1"/>
        <v>44287</v>
      </c>
      <c r="CM10" s="158">
        <f t="shared" si="1"/>
        <v>44317</v>
      </c>
      <c r="CN10" s="158">
        <f t="shared" si="1"/>
        <v>44348</v>
      </c>
      <c r="CO10" s="158">
        <f t="shared" si="1"/>
        <v>44378</v>
      </c>
      <c r="CP10" s="158">
        <f t="shared" si="1"/>
        <v>44409</v>
      </c>
      <c r="CQ10" s="158">
        <f t="shared" si="1"/>
        <v>44440</v>
      </c>
      <c r="CR10" s="158">
        <f t="shared" si="1"/>
        <v>44470</v>
      </c>
      <c r="CS10" s="158">
        <f t="shared" si="1"/>
        <v>44501</v>
      </c>
      <c r="CT10" s="158">
        <f t="shared" si="1"/>
        <v>44531</v>
      </c>
      <c r="CU10" s="158">
        <f t="shared" si="1"/>
        <v>44562</v>
      </c>
      <c r="CV10" s="158">
        <f t="shared" si="1"/>
        <v>44593</v>
      </c>
      <c r="CW10" s="158">
        <f t="shared" si="1"/>
        <v>44621</v>
      </c>
      <c r="CX10" s="158">
        <f t="shared" si="1"/>
        <v>44652</v>
      </c>
      <c r="CY10" s="158">
        <f t="shared" si="1"/>
        <v>44682</v>
      </c>
      <c r="CZ10" s="158">
        <f t="shared" si="1"/>
        <v>44713</v>
      </c>
      <c r="DA10" s="158">
        <f t="shared" si="1"/>
        <v>44743</v>
      </c>
      <c r="DB10" s="158">
        <f t="shared" si="1"/>
        <v>44774</v>
      </c>
      <c r="DC10" s="158">
        <f t="shared" si="1"/>
        <v>44805</v>
      </c>
      <c r="DD10" s="158">
        <f t="shared" si="1"/>
        <v>44835</v>
      </c>
      <c r="DE10" s="158">
        <f t="shared" si="1"/>
        <v>44866</v>
      </c>
      <c r="DF10" s="158">
        <f t="shared" si="1"/>
        <v>44896</v>
      </c>
      <c r="DG10" s="158">
        <f t="shared" si="1"/>
        <v>44927</v>
      </c>
      <c r="DH10" s="158">
        <f t="shared" si="1"/>
        <v>44958</v>
      </c>
      <c r="DI10" s="158">
        <f t="shared" si="1"/>
        <v>44986</v>
      </c>
      <c r="DJ10" s="158">
        <f t="shared" si="1"/>
        <v>45017</v>
      </c>
      <c r="DK10" s="158">
        <f t="shared" si="1"/>
        <v>45047</v>
      </c>
      <c r="DL10" s="158">
        <f t="shared" si="1"/>
        <v>45078</v>
      </c>
      <c r="DM10" s="158">
        <f t="shared" si="1"/>
        <v>45108</v>
      </c>
      <c r="DN10" s="158">
        <f t="shared" si="1"/>
        <v>45139</v>
      </c>
      <c r="DO10" s="158">
        <f t="shared" si="1"/>
        <v>45170</v>
      </c>
      <c r="DP10" s="158">
        <f t="shared" si="1"/>
        <v>45200</v>
      </c>
      <c r="DQ10" s="158">
        <f t="shared" si="1"/>
        <v>45231</v>
      </c>
      <c r="DR10" s="158">
        <f t="shared" si="1"/>
        <v>45261</v>
      </c>
    </row>
    <row r="11" spans="1:122" x14ac:dyDescent="0.2">
      <c r="B11" s="147" t="s">
        <v>86</v>
      </c>
      <c r="C11" s="150">
        <f>C4</f>
        <v>68522.725000000006</v>
      </c>
      <c r="D11" s="150">
        <f>C15</f>
        <v>68092.408509084387</v>
      </c>
      <c r="E11" s="150">
        <f t="shared" ref="E11:BP11" si="2">D15</f>
        <v>67660.202211579497</v>
      </c>
      <c r="F11" s="150">
        <f t="shared" si="2"/>
        <v>67226.097808084727</v>
      </c>
      <c r="G11" s="150">
        <f t="shared" si="2"/>
        <v>66790.086962751288</v>
      </c>
      <c r="H11" s="150">
        <f t="shared" si="2"/>
        <v>66352.161303122091</v>
      </c>
      <c r="I11" s="150">
        <f t="shared" si="2"/>
        <v>65912.312419971015</v>
      </c>
      <c r="J11" s="150">
        <f t="shared" si="2"/>
        <v>65470.531867141435</v>
      </c>
      <c r="K11" s="150">
        <f t="shared" si="2"/>
        <v>65026.811161384016</v>
      </c>
      <c r="L11" s="150">
        <f t="shared" si="2"/>
        <v>64581.141782193808</v>
      </c>
      <c r="M11" s="150">
        <f t="shared" si="2"/>
        <v>64133.515171646657</v>
      </c>
      <c r="N11" s="150">
        <f t="shared" si="2"/>
        <v>63683.922734234853</v>
      </c>
      <c r="O11" s="159">
        <f t="shared" si="2"/>
        <v>63232.355836702081</v>
      </c>
      <c r="P11" s="159">
        <f t="shared" si="2"/>
        <v>62778.805807877652</v>
      </c>
      <c r="Q11" s="159">
        <f t="shared" si="2"/>
        <v>62323.263938509968</v>
      </c>
      <c r="R11" s="159">
        <f t="shared" si="2"/>
        <v>61865.72148109931</v>
      </c>
      <c r="S11" s="159">
        <f t="shared" si="2"/>
        <v>61406.169649729854</v>
      </c>
      <c r="T11" s="159">
        <f t="shared" si="2"/>
        <v>60944.599619900968</v>
      </c>
      <c r="U11" s="159">
        <f t="shared" si="2"/>
        <v>60481.002528357749</v>
      </c>
      <c r="V11" s="159">
        <f t="shared" si="2"/>
        <v>60015.369472920836</v>
      </c>
      <c r="W11" s="159">
        <f t="shared" si="2"/>
        <v>59547.691512315461</v>
      </c>
      <c r="X11" s="159">
        <f t="shared" si="2"/>
        <v>59077.959665999762</v>
      </c>
      <c r="Y11" s="159">
        <f t="shared" si="2"/>
        <v>58606.164913992325</v>
      </c>
      <c r="Z11" s="159">
        <f t="shared" si="2"/>
        <v>58132.29819669899</v>
      </c>
      <c r="AA11" s="159">
        <f t="shared" si="2"/>
        <v>57656.350414738874</v>
      </c>
      <c r="AB11" s="159">
        <f t="shared" si="2"/>
        <v>57178.312428769656</v>
      </c>
      <c r="AC11" s="159">
        <f t="shared" si="2"/>
        <v>56698.175059312052</v>
      </c>
      <c r="AD11" s="159">
        <f t="shared" si="2"/>
        <v>56215.929086573582</v>
      </c>
      <c r="AE11" s="159">
        <f t="shared" si="2"/>
        <v>55731.565250271502</v>
      </c>
      <c r="AF11" s="159">
        <f t="shared" si="2"/>
        <v>55245.074249454992</v>
      </c>
      <c r="AG11" s="159">
        <f t="shared" si="2"/>
        <v>54756.446742326567</v>
      </c>
      <c r="AH11" s="159">
        <f t="shared" si="2"/>
        <v>54265.673346062671</v>
      </c>
      <c r="AI11" s="159">
        <f t="shared" si="2"/>
        <v>53772.744636633513</v>
      </c>
      <c r="AJ11" s="159">
        <f t="shared" si="2"/>
        <v>53277.651148622113</v>
      </c>
      <c r="AK11" s="159">
        <f t="shared" si="2"/>
        <v>52780.383375042526</v>
      </c>
      <c r="AL11" s="159">
        <f t="shared" si="2"/>
        <v>52280.931767157308</v>
      </c>
      <c r="AM11" s="159">
        <f t="shared" si="2"/>
        <v>51779.286734294124</v>
      </c>
      <c r="AN11" s="159">
        <f t="shared" si="2"/>
        <v>51275.438643661619</v>
      </c>
      <c r="AO11" s="159">
        <f t="shared" si="2"/>
        <v>50769.377820164416</v>
      </c>
      <c r="AP11" s="159">
        <f t="shared" si="2"/>
        <v>50261.094546217355</v>
      </c>
      <c r="AQ11" s="159">
        <f t="shared" si="2"/>
        <v>49750.579061558878</v>
      </c>
      <c r="AR11" s="159">
        <f t="shared" si="2"/>
        <v>49237.821563063604</v>
      </c>
      <c r="AS11" s="159">
        <f t="shared" si="2"/>
        <v>48722.812204554109</v>
      </c>
      <c r="AT11" s="159">
        <f t="shared" si="2"/>
        <v>48205.541096611829</v>
      </c>
      <c r="AU11" s="159">
        <f t="shared" si="2"/>
        <v>47685.99830638717</v>
      </c>
      <c r="AV11" s="159">
        <f t="shared" si="2"/>
        <v>47164.173857408772</v>
      </c>
      <c r="AW11" s="159">
        <f t="shared" si="2"/>
        <v>46640.057729391941</v>
      </c>
      <c r="AX11" s="159">
        <f t="shared" si="2"/>
        <v>46113.639858046241</v>
      </c>
      <c r="AY11" s="159">
        <f t="shared" si="2"/>
        <v>45584.910134882208</v>
      </c>
      <c r="AZ11" s="159">
        <f t="shared" si="2"/>
        <v>45053.85840701728</v>
      </c>
      <c r="BA11" s="159">
        <f t="shared" si="2"/>
        <v>44520.474476980817</v>
      </c>
      <c r="BB11" s="159">
        <f t="shared" si="2"/>
        <v>43984.748102518271</v>
      </c>
      <c r="BC11" s="159">
        <f t="shared" si="2"/>
        <v>43446.668996394546</v>
      </c>
      <c r="BD11" s="159">
        <f t="shared" si="2"/>
        <v>42906.226826196427</v>
      </c>
      <c r="BE11" s="159">
        <f t="shared" si="2"/>
        <v>42363.41121413419</v>
      </c>
      <c r="BF11" s="159">
        <f t="shared" si="2"/>
        <v>41818.211736842313</v>
      </c>
      <c r="BG11" s="159">
        <f t="shared" si="2"/>
        <v>41270.617925179329</v>
      </c>
      <c r="BH11" s="159">
        <f t="shared" si="2"/>
        <v>40720.619264026791</v>
      </c>
      <c r="BI11" s="159">
        <f t="shared" si="2"/>
        <v>40168.205192087356</v>
      </c>
      <c r="BJ11" s="159">
        <f t="shared" si="2"/>
        <v>39613.365101681993</v>
      </c>
      <c r="BK11" s="159">
        <f t="shared" si="2"/>
        <v>39056.088338546266</v>
      </c>
      <c r="BL11" s="159">
        <f t="shared" si="2"/>
        <v>38496.364201625765</v>
      </c>
      <c r="BM11" s="159">
        <f t="shared" si="2"/>
        <v>37934.181942870622</v>
      </c>
      <c r="BN11" s="159">
        <f t="shared" si="2"/>
        <v>37369.530767029115</v>
      </c>
      <c r="BO11" s="159">
        <f t="shared" si="2"/>
        <v>36802.399831440365</v>
      </c>
      <c r="BP11" s="159">
        <f t="shared" si="2"/>
        <v>36232.778245826157</v>
      </c>
      <c r="BQ11" s="159">
        <f t="shared" ref="BQ11:DR11" si="3">BP15</f>
        <v>35660.655072081798</v>
      </c>
      <c r="BR11" s="159">
        <f t="shared" si="3"/>
        <v>35086.019324066074</v>
      </c>
      <c r="BS11" s="159">
        <f t="shared" si="3"/>
        <v>34508.859967390315</v>
      </c>
      <c r="BT11" s="159">
        <f t="shared" si="3"/>
        <v>33929.165919206491</v>
      </c>
      <c r="BU11" s="159">
        <f t="shared" si="3"/>
        <v>33346.926047994391</v>
      </c>
      <c r="BV11" s="159">
        <f t="shared" si="3"/>
        <v>32762.129173347883</v>
      </c>
      <c r="BW11" s="159">
        <f t="shared" si="3"/>
        <v>32174.764065760221</v>
      </c>
      <c r="BX11" s="159">
        <f t="shared" si="3"/>
        <v>31584.819446408401</v>
      </c>
      <c r="BY11" s="159">
        <f t="shared" si="3"/>
        <v>30992.283986936596</v>
      </c>
      <c r="BZ11" s="159">
        <f t="shared" si="3"/>
        <v>30397.146309238611</v>
      </c>
      <c r="CA11" s="159">
        <f t="shared" si="3"/>
        <v>29799.3949852394</v>
      </c>
      <c r="CB11" s="159">
        <f t="shared" si="3"/>
        <v>29199.018536675627</v>
      </c>
      <c r="CC11" s="159">
        <f t="shared" si="3"/>
        <v>28596.005434875246</v>
      </c>
      <c r="CD11" s="159">
        <f t="shared" si="3"/>
        <v>27990.344100536124</v>
      </c>
      <c r="CE11" s="159">
        <f t="shared" si="3"/>
        <v>27382.022903503694</v>
      </c>
      <c r="CF11" s="159">
        <f t="shared" si="3"/>
        <v>26771.030162547631</v>
      </c>
      <c r="CG11" s="159">
        <f t="shared" si="3"/>
        <v>26157.354145137535</v>
      </c>
      <c r="CH11" s="159">
        <f t="shared" si="3"/>
        <v>25540.983067217647</v>
      </c>
      <c r="CI11" s="159">
        <f t="shared" si="3"/>
        <v>24921.90509298056</v>
      </c>
      <c r="CJ11" s="159">
        <f t="shared" si="3"/>
        <v>24300.10833463995</v>
      </c>
      <c r="CK11" s="159">
        <f t="shared" si="3"/>
        <v>23675.580852202293</v>
      </c>
      <c r="CL11" s="159">
        <f t="shared" si="3"/>
        <v>23048.310653237597</v>
      </c>
      <c r="CM11" s="159">
        <f t="shared" si="3"/>
        <v>22418.285692649115</v>
      </c>
      <c r="CN11" s="159">
        <f t="shared" si="3"/>
        <v>21785.49387244205</v>
      </c>
      <c r="CO11" s="159">
        <f t="shared" si="3"/>
        <v>21149.923041491242</v>
      </c>
      <c r="CP11" s="159">
        <f t="shared" si="3"/>
        <v>20511.560995307842</v>
      </c>
      <c r="CQ11" s="159">
        <f t="shared" si="3"/>
        <v>19870.395475804951</v>
      </c>
      <c r="CR11" s="159">
        <f t="shared" si="3"/>
        <v>19226.414171062246</v>
      </c>
      <c r="CS11" s="159">
        <f t="shared" si="3"/>
        <v>18579.604715089547</v>
      </c>
      <c r="CT11" s="159">
        <f t="shared" si="3"/>
        <v>17929.954687589365</v>
      </c>
      <c r="CU11" s="159">
        <f t="shared" si="3"/>
        <v>17277.451613718411</v>
      </c>
      <c r="CV11" s="159">
        <f t="shared" si="3"/>
        <v>16622.082963848043</v>
      </c>
      <c r="CW11" s="159">
        <f t="shared" si="3"/>
        <v>15963.836153323658</v>
      </c>
      <c r="CX11" s="159">
        <f t="shared" si="3"/>
        <v>15302.698542223055</v>
      </c>
      <c r="CY11" s="159">
        <f t="shared" si="3"/>
        <v>14638.657435113702</v>
      </c>
      <c r="CZ11" s="159">
        <f t="shared" si="3"/>
        <v>13971.70008080896</v>
      </c>
      <c r="DA11" s="159">
        <f t="shared" si="3"/>
        <v>13301.813672123229</v>
      </c>
      <c r="DB11" s="159">
        <f t="shared" si="3"/>
        <v>12628.985345626021</v>
      </c>
      <c r="DC11" s="159">
        <f t="shared" si="3"/>
        <v>11953.202181394945</v>
      </c>
      <c r="DD11" s="159">
        <f t="shared" si="3"/>
        <v>11274.451202767621</v>
      </c>
      <c r="DE11" s="159">
        <f t="shared" si="3"/>
        <v>10592.719376092493</v>
      </c>
      <c r="DF11" s="159">
        <f t="shared" si="3"/>
        <v>9907.9936104785502</v>
      </c>
      <c r="DG11" s="159">
        <f t="shared" si="3"/>
        <v>9220.2607575439524</v>
      </c>
      <c r="DH11" s="159">
        <f t="shared" si="3"/>
        <v>8529.5076111635499</v>
      </c>
      <c r="DI11" s="159">
        <f t="shared" si="3"/>
        <v>7835.7209072152937</v>
      </c>
      <c r="DJ11" s="159">
        <f t="shared" si="3"/>
        <v>7138.8873233255308</v>
      </c>
      <c r="DK11" s="159">
        <f t="shared" si="3"/>
        <v>6438.9934786131862</v>
      </c>
      <c r="DL11" s="159">
        <f t="shared" si="3"/>
        <v>5736.025933432813</v>
      </c>
      <c r="DM11" s="159">
        <f t="shared" si="3"/>
        <v>5029.9711891165225</v>
      </c>
      <c r="DN11" s="159">
        <f t="shared" si="3"/>
        <v>4320.8156877147767</v>
      </c>
      <c r="DO11" s="159">
        <f t="shared" si="3"/>
        <v>3608.5458117360413</v>
      </c>
      <c r="DP11" s="159">
        <f t="shared" si="3"/>
        <v>2893.1478838852991</v>
      </c>
      <c r="DQ11" s="159">
        <f t="shared" si="3"/>
        <v>2174.6081668014122</v>
      </c>
      <c r="DR11" s="159">
        <f t="shared" si="3"/>
        <v>1452.9128627933321</v>
      </c>
    </row>
    <row r="12" spans="1:122" x14ac:dyDescent="0.2">
      <c r="B12" s="147" t="s">
        <v>87</v>
      </c>
      <c r="C12" s="150">
        <f>PMT(C8/12,$C$5,-C11,0)</f>
        <v>731.24545820728292</v>
      </c>
      <c r="D12" s="150">
        <f>C12</f>
        <v>731.24545820728292</v>
      </c>
      <c r="E12" s="150">
        <f t="shared" ref="E12:BP12" si="4">D12</f>
        <v>731.24545820728292</v>
      </c>
      <c r="F12" s="150">
        <f t="shared" si="4"/>
        <v>731.24545820728292</v>
      </c>
      <c r="G12" s="150">
        <f t="shared" si="4"/>
        <v>731.24545820728292</v>
      </c>
      <c r="H12" s="150">
        <f t="shared" si="4"/>
        <v>731.24545820728292</v>
      </c>
      <c r="I12" s="150">
        <f t="shared" si="4"/>
        <v>731.24545820728292</v>
      </c>
      <c r="J12" s="150">
        <f t="shared" si="4"/>
        <v>731.24545820728292</v>
      </c>
      <c r="K12" s="150">
        <f t="shared" si="4"/>
        <v>731.24545820728292</v>
      </c>
      <c r="L12" s="150">
        <f t="shared" si="4"/>
        <v>731.24545820728292</v>
      </c>
      <c r="M12" s="150">
        <f t="shared" si="4"/>
        <v>731.24545820728292</v>
      </c>
      <c r="N12" s="150">
        <f t="shared" si="4"/>
        <v>731.24545820728292</v>
      </c>
      <c r="O12" s="159">
        <f t="shared" si="4"/>
        <v>731.24545820728292</v>
      </c>
      <c r="P12" s="159">
        <f t="shared" si="4"/>
        <v>731.24545820728292</v>
      </c>
      <c r="Q12" s="159">
        <f t="shared" si="4"/>
        <v>731.24545820728292</v>
      </c>
      <c r="R12" s="159">
        <f t="shared" si="4"/>
        <v>731.24545820728292</v>
      </c>
      <c r="S12" s="159">
        <f t="shared" si="4"/>
        <v>731.24545820728292</v>
      </c>
      <c r="T12" s="159">
        <f t="shared" si="4"/>
        <v>731.24545820728292</v>
      </c>
      <c r="U12" s="159">
        <f t="shared" si="4"/>
        <v>731.24545820728292</v>
      </c>
      <c r="V12" s="159">
        <f t="shared" si="4"/>
        <v>731.24545820728292</v>
      </c>
      <c r="W12" s="159">
        <f t="shared" si="4"/>
        <v>731.24545820728292</v>
      </c>
      <c r="X12" s="159">
        <f t="shared" si="4"/>
        <v>731.24545820728292</v>
      </c>
      <c r="Y12" s="159">
        <f t="shared" si="4"/>
        <v>731.24545820728292</v>
      </c>
      <c r="Z12" s="159">
        <f t="shared" si="4"/>
        <v>731.24545820728292</v>
      </c>
      <c r="AA12" s="159">
        <f t="shared" si="4"/>
        <v>731.24545820728292</v>
      </c>
      <c r="AB12" s="159">
        <f t="shared" si="4"/>
        <v>731.24545820728292</v>
      </c>
      <c r="AC12" s="159">
        <f t="shared" si="4"/>
        <v>731.24545820728292</v>
      </c>
      <c r="AD12" s="159">
        <f t="shared" si="4"/>
        <v>731.24545820728292</v>
      </c>
      <c r="AE12" s="159">
        <f t="shared" si="4"/>
        <v>731.24545820728292</v>
      </c>
      <c r="AF12" s="159">
        <f t="shared" si="4"/>
        <v>731.24545820728292</v>
      </c>
      <c r="AG12" s="159">
        <f t="shared" si="4"/>
        <v>731.24545820728292</v>
      </c>
      <c r="AH12" s="159">
        <f t="shared" si="4"/>
        <v>731.24545820728292</v>
      </c>
      <c r="AI12" s="159">
        <f t="shared" si="4"/>
        <v>731.24545820728292</v>
      </c>
      <c r="AJ12" s="159">
        <f t="shared" si="4"/>
        <v>731.24545820728292</v>
      </c>
      <c r="AK12" s="159">
        <f t="shared" si="4"/>
        <v>731.24545820728292</v>
      </c>
      <c r="AL12" s="159">
        <f t="shared" si="4"/>
        <v>731.24545820728292</v>
      </c>
      <c r="AM12" s="159">
        <f t="shared" si="4"/>
        <v>731.24545820728292</v>
      </c>
      <c r="AN12" s="159">
        <f t="shared" si="4"/>
        <v>731.24545820728292</v>
      </c>
      <c r="AO12" s="159">
        <f t="shared" si="4"/>
        <v>731.24545820728292</v>
      </c>
      <c r="AP12" s="159">
        <f t="shared" si="4"/>
        <v>731.24545820728292</v>
      </c>
      <c r="AQ12" s="159">
        <f t="shared" si="4"/>
        <v>731.24545820728292</v>
      </c>
      <c r="AR12" s="159">
        <f t="shared" si="4"/>
        <v>731.24545820728292</v>
      </c>
      <c r="AS12" s="159">
        <f t="shared" si="4"/>
        <v>731.24545820728292</v>
      </c>
      <c r="AT12" s="159">
        <f t="shared" si="4"/>
        <v>731.24545820728292</v>
      </c>
      <c r="AU12" s="159">
        <f t="shared" si="4"/>
        <v>731.24545820728292</v>
      </c>
      <c r="AV12" s="159">
        <f t="shared" si="4"/>
        <v>731.24545820728292</v>
      </c>
      <c r="AW12" s="159">
        <f t="shared" si="4"/>
        <v>731.24545820728292</v>
      </c>
      <c r="AX12" s="159">
        <f t="shared" si="4"/>
        <v>731.24545820728292</v>
      </c>
      <c r="AY12" s="159">
        <f t="shared" si="4"/>
        <v>731.24545820728292</v>
      </c>
      <c r="AZ12" s="159">
        <f t="shared" si="4"/>
        <v>731.24545820728292</v>
      </c>
      <c r="BA12" s="159">
        <f t="shared" si="4"/>
        <v>731.24545820728292</v>
      </c>
      <c r="BB12" s="159">
        <f t="shared" si="4"/>
        <v>731.24545820728292</v>
      </c>
      <c r="BC12" s="159">
        <f t="shared" si="4"/>
        <v>731.24545820728292</v>
      </c>
      <c r="BD12" s="159">
        <f t="shared" si="4"/>
        <v>731.24545820728292</v>
      </c>
      <c r="BE12" s="159">
        <f t="shared" si="4"/>
        <v>731.24545820728292</v>
      </c>
      <c r="BF12" s="159">
        <f t="shared" si="4"/>
        <v>731.24545820728292</v>
      </c>
      <c r="BG12" s="159">
        <f t="shared" si="4"/>
        <v>731.24545820728292</v>
      </c>
      <c r="BH12" s="159">
        <f t="shared" si="4"/>
        <v>731.24545820728292</v>
      </c>
      <c r="BI12" s="159">
        <f t="shared" si="4"/>
        <v>731.24545820728292</v>
      </c>
      <c r="BJ12" s="159">
        <f t="shared" si="4"/>
        <v>731.24545820728292</v>
      </c>
      <c r="BK12" s="159">
        <f t="shared" si="4"/>
        <v>731.24545820728292</v>
      </c>
      <c r="BL12" s="159">
        <f t="shared" si="4"/>
        <v>731.24545820728292</v>
      </c>
      <c r="BM12" s="159">
        <f t="shared" si="4"/>
        <v>731.24545820728292</v>
      </c>
      <c r="BN12" s="159">
        <f t="shared" si="4"/>
        <v>731.24545820728292</v>
      </c>
      <c r="BO12" s="159">
        <f t="shared" si="4"/>
        <v>731.24545820728292</v>
      </c>
      <c r="BP12" s="159">
        <f t="shared" si="4"/>
        <v>731.24545820728292</v>
      </c>
      <c r="BQ12" s="159">
        <f t="shared" ref="BQ12:DR12" si="5">BP12</f>
        <v>731.24545820728292</v>
      </c>
      <c r="BR12" s="159">
        <f t="shared" si="5"/>
        <v>731.24545820728292</v>
      </c>
      <c r="BS12" s="159">
        <f t="shared" si="5"/>
        <v>731.24545820728292</v>
      </c>
      <c r="BT12" s="159">
        <f t="shared" si="5"/>
        <v>731.24545820728292</v>
      </c>
      <c r="BU12" s="159">
        <f t="shared" si="5"/>
        <v>731.24545820728292</v>
      </c>
      <c r="BV12" s="159">
        <f t="shared" si="5"/>
        <v>731.24545820728292</v>
      </c>
      <c r="BW12" s="159">
        <f t="shared" si="5"/>
        <v>731.24545820728292</v>
      </c>
      <c r="BX12" s="159">
        <f t="shared" si="5"/>
        <v>731.24545820728292</v>
      </c>
      <c r="BY12" s="159">
        <f t="shared" si="5"/>
        <v>731.24545820728292</v>
      </c>
      <c r="BZ12" s="159">
        <f t="shared" si="5"/>
        <v>731.24545820728292</v>
      </c>
      <c r="CA12" s="159">
        <f t="shared" si="5"/>
        <v>731.24545820728292</v>
      </c>
      <c r="CB12" s="159">
        <f t="shared" si="5"/>
        <v>731.24545820728292</v>
      </c>
      <c r="CC12" s="159">
        <f t="shared" si="5"/>
        <v>731.24545820728292</v>
      </c>
      <c r="CD12" s="159">
        <f t="shared" si="5"/>
        <v>731.24545820728292</v>
      </c>
      <c r="CE12" s="159">
        <f t="shared" si="5"/>
        <v>731.24545820728292</v>
      </c>
      <c r="CF12" s="159">
        <f t="shared" si="5"/>
        <v>731.24545820728292</v>
      </c>
      <c r="CG12" s="159">
        <f t="shared" si="5"/>
        <v>731.24545820728292</v>
      </c>
      <c r="CH12" s="159">
        <f t="shared" si="5"/>
        <v>731.24545820728292</v>
      </c>
      <c r="CI12" s="159">
        <f t="shared" si="5"/>
        <v>731.24545820728292</v>
      </c>
      <c r="CJ12" s="159">
        <f t="shared" si="5"/>
        <v>731.24545820728292</v>
      </c>
      <c r="CK12" s="159">
        <f t="shared" si="5"/>
        <v>731.24545820728292</v>
      </c>
      <c r="CL12" s="159">
        <f t="shared" si="5"/>
        <v>731.24545820728292</v>
      </c>
      <c r="CM12" s="159">
        <f t="shared" si="5"/>
        <v>731.24545820728292</v>
      </c>
      <c r="CN12" s="159">
        <f t="shared" si="5"/>
        <v>731.24545820728292</v>
      </c>
      <c r="CO12" s="159">
        <f t="shared" si="5"/>
        <v>731.24545820728292</v>
      </c>
      <c r="CP12" s="159">
        <f t="shared" si="5"/>
        <v>731.24545820728292</v>
      </c>
      <c r="CQ12" s="159">
        <f t="shared" si="5"/>
        <v>731.24545820728292</v>
      </c>
      <c r="CR12" s="159">
        <f t="shared" si="5"/>
        <v>731.24545820728292</v>
      </c>
      <c r="CS12" s="159">
        <f t="shared" si="5"/>
        <v>731.24545820728292</v>
      </c>
      <c r="CT12" s="159">
        <f t="shared" si="5"/>
        <v>731.24545820728292</v>
      </c>
      <c r="CU12" s="159">
        <f t="shared" si="5"/>
        <v>731.24545820728292</v>
      </c>
      <c r="CV12" s="159">
        <f t="shared" si="5"/>
        <v>731.24545820728292</v>
      </c>
      <c r="CW12" s="159">
        <f t="shared" si="5"/>
        <v>731.24545820728292</v>
      </c>
      <c r="CX12" s="159">
        <f t="shared" si="5"/>
        <v>731.24545820728292</v>
      </c>
      <c r="CY12" s="159">
        <f t="shared" si="5"/>
        <v>731.24545820728292</v>
      </c>
      <c r="CZ12" s="159">
        <f t="shared" si="5"/>
        <v>731.24545820728292</v>
      </c>
      <c r="DA12" s="159">
        <f t="shared" si="5"/>
        <v>731.24545820728292</v>
      </c>
      <c r="DB12" s="159">
        <f t="shared" si="5"/>
        <v>731.24545820728292</v>
      </c>
      <c r="DC12" s="159">
        <f t="shared" si="5"/>
        <v>731.24545820728292</v>
      </c>
      <c r="DD12" s="159">
        <f t="shared" si="5"/>
        <v>731.24545820728292</v>
      </c>
      <c r="DE12" s="159">
        <f t="shared" si="5"/>
        <v>731.24545820728292</v>
      </c>
      <c r="DF12" s="159">
        <f t="shared" si="5"/>
        <v>731.24545820728292</v>
      </c>
      <c r="DG12" s="159">
        <f t="shared" si="5"/>
        <v>731.24545820728292</v>
      </c>
      <c r="DH12" s="159">
        <f t="shared" si="5"/>
        <v>731.24545820728292</v>
      </c>
      <c r="DI12" s="159">
        <f t="shared" si="5"/>
        <v>731.24545820728292</v>
      </c>
      <c r="DJ12" s="159">
        <f t="shared" si="5"/>
        <v>731.24545820728292</v>
      </c>
      <c r="DK12" s="159">
        <f t="shared" si="5"/>
        <v>731.24545820728292</v>
      </c>
      <c r="DL12" s="159">
        <f t="shared" si="5"/>
        <v>731.24545820728292</v>
      </c>
      <c r="DM12" s="159">
        <f t="shared" si="5"/>
        <v>731.24545820728292</v>
      </c>
      <c r="DN12" s="159">
        <f t="shared" si="5"/>
        <v>731.24545820728292</v>
      </c>
      <c r="DO12" s="159">
        <f t="shared" si="5"/>
        <v>731.24545820728292</v>
      </c>
      <c r="DP12" s="159">
        <f t="shared" si="5"/>
        <v>731.24545820728292</v>
      </c>
      <c r="DQ12" s="159">
        <f t="shared" si="5"/>
        <v>731.24545820728292</v>
      </c>
      <c r="DR12" s="159">
        <f t="shared" si="5"/>
        <v>731.24545820728292</v>
      </c>
    </row>
    <row r="13" spans="1:122" x14ac:dyDescent="0.2">
      <c r="B13" s="147" t="s">
        <v>42</v>
      </c>
      <c r="C13" s="150">
        <f>C11*5.27%/12</f>
        <v>300.92896729166665</v>
      </c>
      <c r="D13" s="150">
        <f t="shared" ref="D13:BO13" si="6">D11*5.27%/12</f>
        <v>299.03916070239558</v>
      </c>
      <c r="E13" s="150">
        <f t="shared" si="6"/>
        <v>297.14105471251997</v>
      </c>
      <c r="F13" s="150">
        <f t="shared" si="6"/>
        <v>295.23461287383873</v>
      </c>
      <c r="G13" s="150">
        <f t="shared" si="6"/>
        <v>293.31979857808273</v>
      </c>
      <c r="H13" s="150">
        <f t="shared" si="6"/>
        <v>291.39657505621113</v>
      </c>
      <c r="I13" s="150">
        <f t="shared" si="6"/>
        <v>289.46490537770603</v>
      </c>
      <c r="J13" s="150">
        <f t="shared" si="6"/>
        <v>287.52475244986277</v>
      </c>
      <c r="K13" s="150">
        <f t="shared" si="6"/>
        <v>285.57607901707814</v>
      </c>
      <c r="L13" s="150">
        <f t="shared" si="6"/>
        <v>283.61884766013446</v>
      </c>
      <c r="M13" s="150">
        <f t="shared" si="6"/>
        <v>281.65302079548155</v>
      </c>
      <c r="N13" s="150">
        <f t="shared" si="6"/>
        <v>279.6785606745147</v>
      </c>
      <c r="O13" s="159">
        <f t="shared" si="6"/>
        <v>277.69542938284997</v>
      </c>
      <c r="P13" s="159">
        <f t="shared" si="6"/>
        <v>275.70358883959602</v>
      </c>
      <c r="Q13" s="159">
        <f t="shared" si="6"/>
        <v>273.70300079662292</v>
      </c>
      <c r="R13" s="159">
        <f t="shared" si="6"/>
        <v>271.69362683782782</v>
      </c>
      <c r="S13" s="159">
        <f t="shared" si="6"/>
        <v>269.67542837839693</v>
      </c>
      <c r="T13" s="159">
        <f t="shared" si="6"/>
        <v>267.64836666406507</v>
      </c>
      <c r="U13" s="159">
        <f t="shared" si="6"/>
        <v>265.61240277037109</v>
      </c>
      <c r="V13" s="159">
        <f t="shared" si="6"/>
        <v>263.56749760191065</v>
      </c>
      <c r="W13" s="159">
        <f t="shared" si="6"/>
        <v>261.51361189158541</v>
      </c>
      <c r="X13" s="159">
        <f t="shared" si="6"/>
        <v>259.45070619984892</v>
      </c>
      <c r="Y13" s="159">
        <f t="shared" si="6"/>
        <v>257.37874091394963</v>
      </c>
      <c r="Z13" s="159">
        <f t="shared" si="6"/>
        <v>255.29767624716973</v>
      </c>
      <c r="AA13" s="159">
        <f t="shared" si="6"/>
        <v>253.20747223806154</v>
      </c>
      <c r="AB13" s="159">
        <f t="shared" si="6"/>
        <v>251.10808874968006</v>
      </c>
      <c r="AC13" s="159">
        <f t="shared" si="6"/>
        <v>248.99948546881208</v>
      </c>
      <c r="AD13" s="159">
        <f t="shared" si="6"/>
        <v>246.88162190520231</v>
      </c>
      <c r="AE13" s="159">
        <f t="shared" si="6"/>
        <v>244.75445739077566</v>
      </c>
      <c r="AF13" s="159">
        <f t="shared" si="6"/>
        <v>242.61795107885652</v>
      </c>
      <c r="AG13" s="159">
        <f t="shared" si="6"/>
        <v>240.47206194338415</v>
      </c>
      <c r="AH13" s="159">
        <f t="shared" si="6"/>
        <v>238.3167487781252</v>
      </c>
      <c r="AI13" s="159">
        <f t="shared" si="6"/>
        <v>236.15197019588217</v>
      </c>
      <c r="AJ13" s="159">
        <f t="shared" si="6"/>
        <v>233.97768462769875</v>
      </c>
      <c r="AK13" s="159">
        <f t="shared" si="6"/>
        <v>231.79385032206176</v>
      </c>
      <c r="AL13" s="159">
        <f t="shared" si="6"/>
        <v>229.60042534409914</v>
      </c>
      <c r="AM13" s="159">
        <f t="shared" si="6"/>
        <v>227.39736757477502</v>
      </c>
      <c r="AN13" s="159">
        <f t="shared" si="6"/>
        <v>225.18463471008059</v>
      </c>
      <c r="AO13" s="159">
        <f t="shared" si="6"/>
        <v>222.96218426022207</v>
      </c>
      <c r="AP13" s="159">
        <f t="shared" si="6"/>
        <v>220.72997354880454</v>
      </c>
      <c r="AQ13" s="159">
        <f t="shared" si="6"/>
        <v>218.48795971201272</v>
      </c>
      <c r="AR13" s="159">
        <f t="shared" si="6"/>
        <v>216.23609969778764</v>
      </c>
      <c r="AS13" s="159">
        <f t="shared" si="6"/>
        <v>213.97435026500011</v>
      </c>
      <c r="AT13" s="159">
        <f t="shared" si="6"/>
        <v>211.70266798262026</v>
      </c>
      <c r="AU13" s="159">
        <f t="shared" si="6"/>
        <v>209.42100922888366</v>
      </c>
      <c r="AV13" s="159">
        <f t="shared" si="6"/>
        <v>207.12933019045352</v>
      </c>
      <c r="AW13" s="159">
        <f t="shared" si="6"/>
        <v>204.82758686157959</v>
      </c>
      <c r="AX13" s="159">
        <f t="shared" si="6"/>
        <v>202.51573504325304</v>
      </c>
      <c r="AY13" s="159">
        <f t="shared" si="6"/>
        <v>200.19373034235767</v>
      </c>
      <c r="AZ13" s="159">
        <f t="shared" si="6"/>
        <v>197.86152817081754</v>
      </c>
      <c r="BA13" s="159">
        <f t="shared" si="6"/>
        <v>195.51908374474075</v>
      </c>
      <c r="BB13" s="159">
        <f t="shared" si="6"/>
        <v>193.16635208355942</v>
      </c>
      <c r="BC13" s="159">
        <f t="shared" si="6"/>
        <v>190.80328800916604</v>
      </c>
      <c r="BD13" s="159">
        <f t="shared" si="6"/>
        <v>188.42984614504596</v>
      </c>
      <c r="BE13" s="159">
        <f t="shared" si="6"/>
        <v>186.04598091540598</v>
      </c>
      <c r="BF13" s="159">
        <f t="shared" si="6"/>
        <v>183.65164654429915</v>
      </c>
      <c r="BG13" s="159">
        <f t="shared" si="6"/>
        <v>181.24679705474588</v>
      </c>
      <c r="BH13" s="159">
        <f t="shared" si="6"/>
        <v>178.831386267851</v>
      </c>
      <c r="BI13" s="159">
        <f t="shared" si="6"/>
        <v>176.40536780191698</v>
      </c>
      <c r="BJ13" s="159">
        <f t="shared" si="6"/>
        <v>173.96869507155341</v>
      </c>
      <c r="BK13" s="159">
        <f t="shared" si="6"/>
        <v>171.52132128678235</v>
      </c>
      <c r="BL13" s="159">
        <f t="shared" si="6"/>
        <v>169.0631994521398</v>
      </c>
      <c r="BM13" s="159">
        <f t="shared" si="6"/>
        <v>166.59428236577347</v>
      </c>
      <c r="BN13" s="159">
        <f t="shared" si="6"/>
        <v>164.1145226185362</v>
      </c>
      <c r="BO13" s="159">
        <f t="shared" si="6"/>
        <v>161.62387259307559</v>
      </c>
      <c r="BP13" s="159">
        <f t="shared" ref="BP13:DR13" si="7">BP11*5.27%/12</f>
        <v>159.12228446291985</v>
      </c>
      <c r="BQ13" s="159">
        <f t="shared" si="7"/>
        <v>156.60971019155923</v>
      </c>
      <c r="BR13" s="159">
        <f t="shared" si="7"/>
        <v>154.0861015315235</v>
      </c>
      <c r="BS13" s="159">
        <f t="shared" si="7"/>
        <v>151.55141002345579</v>
      </c>
      <c r="BT13" s="159">
        <f t="shared" si="7"/>
        <v>149.00558699518183</v>
      </c>
      <c r="BU13" s="159">
        <f t="shared" si="7"/>
        <v>146.44858356077535</v>
      </c>
      <c r="BV13" s="159">
        <f t="shared" si="7"/>
        <v>143.88035061961943</v>
      </c>
      <c r="BW13" s="159">
        <f t="shared" si="7"/>
        <v>141.30083885546364</v>
      </c>
      <c r="BX13" s="159">
        <f t="shared" si="7"/>
        <v>138.70999873547689</v>
      </c>
      <c r="BY13" s="159">
        <f t="shared" si="7"/>
        <v>136.10778050929653</v>
      </c>
      <c r="BZ13" s="159">
        <f t="shared" si="7"/>
        <v>133.49413420807289</v>
      </c>
      <c r="CA13" s="159">
        <f t="shared" si="7"/>
        <v>130.86900964350968</v>
      </c>
      <c r="CB13" s="159">
        <f t="shared" si="7"/>
        <v>128.23235640690044</v>
      </c>
      <c r="CC13" s="159">
        <f t="shared" si="7"/>
        <v>125.58412386816043</v>
      </c>
      <c r="CD13" s="159">
        <f t="shared" si="7"/>
        <v>122.92426117485446</v>
      </c>
      <c r="CE13" s="159">
        <f t="shared" si="7"/>
        <v>120.25271725122037</v>
      </c>
      <c r="CF13" s="159">
        <f t="shared" si="7"/>
        <v>117.56944079718835</v>
      </c>
      <c r="CG13" s="159">
        <f t="shared" si="7"/>
        <v>114.87438028739568</v>
      </c>
      <c r="CH13" s="159">
        <f t="shared" si="7"/>
        <v>112.16748397019749</v>
      </c>
      <c r="CI13" s="159">
        <f t="shared" si="7"/>
        <v>109.44869986667295</v>
      </c>
      <c r="CJ13" s="159">
        <f t="shared" si="7"/>
        <v>106.71797576962712</v>
      </c>
      <c r="CK13" s="159">
        <f t="shared" si="7"/>
        <v>103.97525924258839</v>
      </c>
      <c r="CL13" s="159">
        <f t="shared" si="7"/>
        <v>101.22049761880179</v>
      </c>
      <c r="CM13" s="159">
        <f t="shared" si="7"/>
        <v>98.453638000217367</v>
      </c>
      <c r="CN13" s="159">
        <f t="shared" si="7"/>
        <v>95.674627256474665</v>
      </c>
      <c r="CO13" s="159">
        <f t="shared" si="7"/>
        <v>92.883412023882371</v>
      </c>
      <c r="CP13" s="159">
        <f t="shared" si="7"/>
        <v>90.079938704393598</v>
      </c>
      <c r="CQ13" s="159">
        <f t="shared" si="7"/>
        <v>87.264153464576736</v>
      </c>
      <c r="CR13" s="159">
        <f t="shared" si="7"/>
        <v>84.436002234581693</v>
      </c>
      <c r="CS13" s="159">
        <f t="shared" si="7"/>
        <v>81.595430707101585</v>
      </c>
      <c r="CT13" s="159">
        <f t="shared" si="7"/>
        <v>78.742384336329948</v>
      </c>
      <c r="CU13" s="159">
        <f t="shared" si="7"/>
        <v>75.876808336913356</v>
      </c>
      <c r="CV13" s="159">
        <f t="shared" si="7"/>
        <v>72.998647682899318</v>
      </c>
      <c r="CW13" s="159">
        <f t="shared" si="7"/>
        <v>70.107847106679728</v>
      </c>
      <c r="CX13" s="159">
        <f t="shared" si="7"/>
        <v>67.204351097929575</v>
      </c>
      <c r="CY13" s="159">
        <f t="shared" si="7"/>
        <v>64.28810390254101</v>
      </c>
      <c r="CZ13" s="159">
        <f t="shared" si="7"/>
        <v>61.359049521552684</v>
      </c>
      <c r="DA13" s="159">
        <f t="shared" si="7"/>
        <v>58.417131710074507</v>
      </c>
      <c r="DB13" s="159">
        <f t="shared" si="7"/>
        <v>55.462293976207604</v>
      </c>
      <c r="DC13" s="159">
        <f t="shared" si="7"/>
        <v>52.49447957995946</v>
      </c>
      <c r="DD13" s="159">
        <f t="shared" si="7"/>
        <v>49.51363153215447</v>
      </c>
      <c r="DE13" s="159">
        <f t="shared" si="7"/>
        <v>46.519692593339528</v>
      </c>
      <c r="DF13" s="159">
        <f t="shared" si="7"/>
        <v>43.512605272684965</v>
      </c>
      <c r="DG13" s="159">
        <f t="shared" si="7"/>
        <v>40.492311826880524</v>
      </c>
      <c r="DH13" s="159">
        <f t="shared" si="7"/>
        <v>37.458754259026584</v>
      </c>
      <c r="DI13" s="159">
        <f t="shared" si="7"/>
        <v>34.411874317520493</v>
      </c>
      <c r="DJ13" s="159">
        <f t="shared" si="7"/>
        <v>31.351613494937954</v>
      </c>
      <c r="DK13" s="159">
        <f t="shared" si="7"/>
        <v>28.277913026909573</v>
      </c>
      <c r="DL13" s="159">
        <f t="shared" si="7"/>
        <v>25.190713890992438</v>
      </c>
      <c r="DM13" s="159">
        <f t="shared" si="7"/>
        <v>22.089956805536726</v>
      </c>
      <c r="DN13" s="159">
        <f t="shared" si="7"/>
        <v>18.975582228547392</v>
      </c>
      <c r="DO13" s="159">
        <f t="shared" si="7"/>
        <v>15.84753035654078</v>
      </c>
      <c r="DP13" s="159">
        <f t="shared" si="7"/>
        <v>12.705741123396271</v>
      </c>
      <c r="DQ13" s="159">
        <f t="shared" si="7"/>
        <v>9.5501541992028667</v>
      </c>
      <c r="DR13" s="159">
        <f t="shared" si="7"/>
        <v>6.3807089891007172</v>
      </c>
    </row>
    <row r="14" spans="1:122" x14ac:dyDescent="0.2">
      <c r="B14" s="147" t="s">
        <v>43</v>
      </c>
      <c r="C14" s="150">
        <f>C12-C13</f>
        <v>430.31649091561627</v>
      </c>
      <c r="D14" s="150">
        <f>D12-D13</f>
        <v>432.20629750488735</v>
      </c>
      <c r="E14" s="150">
        <f t="shared" ref="E14:BP14" si="8">E12-E13</f>
        <v>434.10440349476295</v>
      </c>
      <c r="F14" s="150">
        <f t="shared" si="8"/>
        <v>436.01084533344419</v>
      </c>
      <c r="G14" s="150">
        <f t="shared" si="8"/>
        <v>437.9256596292002</v>
      </c>
      <c r="H14" s="150">
        <f t="shared" si="8"/>
        <v>439.84888315107179</v>
      </c>
      <c r="I14" s="150">
        <f t="shared" si="8"/>
        <v>441.78055282957689</v>
      </c>
      <c r="J14" s="150">
        <f t="shared" si="8"/>
        <v>443.72070575742015</v>
      </c>
      <c r="K14" s="150">
        <f t="shared" si="8"/>
        <v>445.66937919020478</v>
      </c>
      <c r="L14" s="150">
        <f t="shared" si="8"/>
        <v>447.62661054714846</v>
      </c>
      <c r="M14" s="150">
        <f t="shared" si="8"/>
        <v>449.59243741180137</v>
      </c>
      <c r="N14" s="150">
        <f t="shared" si="8"/>
        <v>451.56689753276822</v>
      </c>
      <c r="O14" s="159">
        <f t="shared" si="8"/>
        <v>453.55002882443296</v>
      </c>
      <c r="P14" s="159">
        <f t="shared" si="8"/>
        <v>455.5418693676869</v>
      </c>
      <c r="Q14" s="159">
        <f t="shared" si="8"/>
        <v>457.54245741066001</v>
      </c>
      <c r="R14" s="159">
        <f t="shared" si="8"/>
        <v>459.5518313694551</v>
      </c>
      <c r="S14" s="159">
        <f t="shared" si="8"/>
        <v>461.57002982888599</v>
      </c>
      <c r="T14" s="159">
        <f t="shared" si="8"/>
        <v>463.59709154321786</v>
      </c>
      <c r="U14" s="159">
        <f t="shared" si="8"/>
        <v>465.63305543691183</v>
      </c>
      <c r="V14" s="159">
        <f t="shared" si="8"/>
        <v>467.67796060537228</v>
      </c>
      <c r="W14" s="159">
        <f t="shared" si="8"/>
        <v>469.73184631569751</v>
      </c>
      <c r="X14" s="159">
        <f t="shared" si="8"/>
        <v>471.794752007434</v>
      </c>
      <c r="Y14" s="159">
        <f t="shared" si="8"/>
        <v>473.86671729333329</v>
      </c>
      <c r="Z14" s="159">
        <f t="shared" si="8"/>
        <v>475.94778196011316</v>
      </c>
      <c r="AA14" s="159">
        <f t="shared" si="8"/>
        <v>478.03798596922138</v>
      </c>
      <c r="AB14" s="159">
        <f t="shared" si="8"/>
        <v>480.13736945760286</v>
      </c>
      <c r="AC14" s="159">
        <f t="shared" si="8"/>
        <v>482.24597273847087</v>
      </c>
      <c r="AD14" s="159">
        <f t="shared" si="8"/>
        <v>484.36383630208059</v>
      </c>
      <c r="AE14" s="159">
        <f t="shared" si="8"/>
        <v>486.49100081650727</v>
      </c>
      <c r="AF14" s="159">
        <f t="shared" si="8"/>
        <v>488.62750712842637</v>
      </c>
      <c r="AG14" s="159">
        <f t="shared" si="8"/>
        <v>490.7733962638988</v>
      </c>
      <c r="AH14" s="159">
        <f t="shared" si="8"/>
        <v>492.92870942915772</v>
      </c>
      <c r="AI14" s="159">
        <f t="shared" si="8"/>
        <v>495.09348801140072</v>
      </c>
      <c r="AJ14" s="159">
        <f t="shared" si="8"/>
        <v>497.26777357958417</v>
      </c>
      <c r="AK14" s="159">
        <f t="shared" si="8"/>
        <v>499.45160788522116</v>
      </c>
      <c r="AL14" s="159">
        <f t="shared" si="8"/>
        <v>501.64503286318381</v>
      </c>
      <c r="AM14" s="159">
        <f t="shared" si="8"/>
        <v>503.84809063250793</v>
      </c>
      <c r="AN14" s="159">
        <f t="shared" si="8"/>
        <v>506.06082349720236</v>
      </c>
      <c r="AO14" s="159">
        <f t="shared" si="8"/>
        <v>508.28327394706082</v>
      </c>
      <c r="AP14" s="159">
        <f t="shared" si="8"/>
        <v>510.51548465847839</v>
      </c>
      <c r="AQ14" s="159">
        <f t="shared" si="8"/>
        <v>512.75749849527017</v>
      </c>
      <c r="AR14" s="159">
        <f t="shared" si="8"/>
        <v>515.00935850949531</v>
      </c>
      <c r="AS14" s="159">
        <f t="shared" si="8"/>
        <v>517.27110794228281</v>
      </c>
      <c r="AT14" s="159">
        <f t="shared" si="8"/>
        <v>519.54279022466267</v>
      </c>
      <c r="AU14" s="159">
        <f t="shared" si="8"/>
        <v>521.82444897839923</v>
      </c>
      <c r="AV14" s="159">
        <f t="shared" si="8"/>
        <v>524.11612801682941</v>
      </c>
      <c r="AW14" s="159">
        <f t="shared" si="8"/>
        <v>526.41787134570336</v>
      </c>
      <c r="AX14" s="159">
        <f t="shared" si="8"/>
        <v>528.72972316402991</v>
      </c>
      <c r="AY14" s="159">
        <f t="shared" si="8"/>
        <v>531.05172786492528</v>
      </c>
      <c r="AZ14" s="159">
        <f t="shared" si="8"/>
        <v>533.38393003646536</v>
      </c>
      <c r="BA14" s="159">
        <f t="shared" si="8"/>
        <v>535.72637446254214</v>
      </c>
      <c r="BB14" s="159">
        <f t="shared" si="8"/>
        <v>538.07910612372348</v>
      </c>
      <c r="BC14" s="159">
        <f t="shared" si="8"/>
        <v>540.44217019811686</v>
      </c>
      <c r="BD14" s="159">
        <f t="shared" si="8"/>
        <v>542.81561206223694</v>
      </c>
      <c r="BE14" s="159">
        <f t="shared" si="8"/>
        <v>545.19947729187697</v>
      </c>
      <c r="BF14" s="159">
        <f t="shared" si="8"/>
        <v>547.59381166298374</v>
      </c>
      <c r="BG14" s="159">
        <f t="shared" si="8"/>
        <v>549.99866115253701</v>
      </c>
      <c r="BH14" s="159">
        <f t="shared" si="8"/>
        <v>552.41407193943189</v>
      </c>
      <c r="BI14" s="159">
        <f t="shared" si="8"/>
        <v>554.84009040536591</v>
      </c>
      <c r="BJ14" s="159">
        <f t="shared" si="8"/>
        <v>557.27676313572954</v>
      </c>
      <c r="BK14" s="159">
        <f t="shared" si="8"/>
        <v>559.72413692050054</v>
      </c>
      <c r="BL14" s="159">
        <f t="shared" si="8"/>
        <v>562.18225875514315</v>
      </c>
      <c r="BM14" s="159">
        <f t="shared" si="8"/>
        <v>564.65117584150948</v>
      </c>
      <c r="BN14" s="159">
        <f t="shared" si="8"/>
        <v>567.13093558874675</v>
      </c>
      <c r="BO14" s="159">
        <f t="shared" si="8"/>
        <v>569.62158561420733</v>
      </c>
      <c r="BP14" s="159">
        <f t="shared" si="8"/>
        <v>572.12317374436304</v>
      </c>
      <c r="BQ14" s="159">
        <f t="shared" ref="BQ14:DR14" si="9">BQ12-BQ13</f>
        <v>574.63574801572372</v>
      </c>
      <c r="BR14" s="159">
        <f t="shared" si="9"/>
        <v>577.15935667575945</v>
      </c>
      <c r="BS14" s="159">
        <f t="shared" si="9"/>
        <v>579.69404818382714</v>
      </c>
      <c r="BT14" s="159">
        <f t="shared" si="9"/>
        <v>582.23987121210109</v>
      </c>
      <c r="BU14" s="159">
        <f t="shared" si="9"/>
        <v>584.7968746465076</v>
      </c>
      <c r="BV14" s="159">
        <f t="shared" si="9"/>
        <v>587.36510758766349</v>
      </c>
      <c r="BW14" s="159">
        <f t="shared" si="9"/>
        <v>589.94461935181926</v>
      </c>
      <c r="BX14" s="159">
        <f t="shared" si="9"/>
        <v>592.53545947180601</v>
      </c>
      <c r="BY14" s="159">
        <f t="shared" si="9"/>
        <v>595.13767769798642</v>
      </c>
      <c r="BZ14" s="159">
        <f t="shared" si="9"/>
        <v>597.75132399921006</v>
      </c>
      <c r="CA14" s="159">
        <f t="shared" si="9"/>
        <v>600.37644856377324</v>
      </c>
      <c r="CB14" s="159">
        <f t="shared" si="9"/>
        <v>603.01310180038251</v>
      </c>
      <c r="CC14" s="159">
        <f t="shared" si="9"/>
        <v>605.6613343391225</v>
      </c>
      <c r="CD14" s="159">
        <f t="shared" si="9"/>
        <v>608.32119703242847</v>
      </c>
      <c r="CE14" s="159">
        <f t="shared" si="9"/>
        <v>610.99274095606256</v>
      </c>
      <c r="CF14" s="159">
        <f t="shared" si="9"/>
        <v>613.67601741009457</v>
      </c>
      <c r="CG14" s="159">
        <f t="shared" si="9"/>
        <v>616.37107791988728</v>
      </c>
      <c r="CH14" s="159">
        <f t="shared" si="9"/>
        <v>619.07797423708541</v>
      </c>
      <c r="CI14" s="159">
        <f t="shared" si="9"/>
        <v>621.79675834060993</v>
      </c>
      <c r="CJ14" s="159">
        <f t="shared" si="9"/>
        <v>624.52748243765586</v>
      </c>
      <c r="CK14" s="159">
        <f t="shared" si="9"/>
        <v>627.27019896469449</v>
      </c>
      <c r="CL14" s="159">
        <f t="shared" si="9"/>
        <v>630.02496058848112</v>
      </c>
      <c r="CM14" s="159">
        <f t="shared" si="9"/>
        <v>632.7918202070656</v>
      </c>
      <c r="CN14" s="159">
        <f t="shared" si="9"/>
        <v>635.57083095080827</v>
      </c>
      <c r="CO14" s="159">
        <f t="shared" si="9"/>
        <v>638.36204618340059</v>
      </c>
      <c r="CP14" s="159">
        <f t="shared" si="9"/>
        <v>641.16551950288931</v>
      </c>
      <c r="CQ14" s="159">
        <f t="shared" si="9"/>
        <v>643.98130474270624</v>
      </c>
      <c r="CR14" s="159">
        <f t="shared" si="9"/>
        <v>646.80945597270124</v>
      </c>
      <c r="CS14" s="159">
        <f t="shared" si="9"/>
        <v>649.6500275001813</v>
      </c>
      <c r="CT14" s="159">
        <f t="shared" si="9"/>
        <v>652.50307387095302</v>
      </c>
      <c r="CU14" s="159">
        <f t="shared" si="9"/>
        <v>655.36864987036961</v>
      </c>
      <c r="CV14" s="159">
        <f t="shared" si="9"/>
        <v>658.24681052438359</v>
      </c>
      <c r="CW14" s="159">
        <f t="shared" si="9"/>
        <v>661.13761110060318</v>
      </c>
      <c r="CX14" s="159">
        <f t="shared" si="9"/>
        <v>664.04110710935333</v>
      </c>
      <c r="CY14" s="159">
        <f t="shared" si="9"/>
        <v>666.9573543047419</v>
      </c>
      <c r="CZ14" s="159">
        <f t="shared" si="9"/>
        <v>669.8864086857302</v>
      </c>
      <c r="DA14" s="159">
        <f t="shared" si="9"/>
        <v>672.82832649720842</v>
      </c>
      <c r="DB14" s="159">
        <f t="shared" si="9"/>
        <v>675.78316423107526</v>
      </c>
      <c r="DC14" s="159">
        <f t="shared" si="9"/>
        <v>678.75097862732343</v>
      </c>
      <c r="DD14" s="159">
        <f t="shared" si="9"/>
        <v>681.73182667512845</v>
      </c>
      <c r="DE14" s="159">
        <f t="shared" si="9"/>
        <v>684.72576561394339</v>
      </c>
      <c r="DF14" s="159">
        <f t="shared" si="9"/>
        <v>687.73285293459799</v>
      </c>
      <c r="DG14" s="159">
        <f t="shared" si="9"/>
        <v>690.75314638040243</v>
      </c>
      <c r="DH14" s="159">
        <f t="shared" si="9"/>
        <v>693.78670394825633</v>
      </c>
      <c r="DI14" s="159">
        <f t="shared" si="9"/>
        <v>696.83358388976239</v>
      </c>
      <c r="DJ14" s="159">
        <f t="shared" si="9"/>
        <v>699.89384471234496</v>
      </c>
      <c r="DK14" s="159">
        <f t="shared" si="9"/>
        <v>702.96754518037335</v>
      </c>
      <c r="DL14" s="159">
        <f t="shared" si="9"/>
        <v>706.05474431629045</v>
      </c>
      <c r="DM14" s="159">
        <f t="shared" si="9"/>
        <v>709.15550140174616</v>
      </c>
      <c r="DN14" s="159">
        <f t="shared" si="9"/>
        <v>712.26987597873551</v>
      </c>
      <c r="DO14" s="159">
        <f t="shared" si="9"/>
        <v>715.39792785074212</v>
      </c>
      <c r="DP14" s="159">
        <f t="shared" si="9"/>
        <v>718.53971708388667</v>
      </c>
      <c r="DQ14" s="159">
        <f t="shared" si="9"/>
        <v>721.69530400808003</v>
      </c>
      <c r="DR14" s="159">
        <f t="shared" si="9"/>
        <v>724.86474921818217</v>
      </c>
    </row>
    <row r="15" spans="1:122" x14ac:dyDescent="0.2">
      <c r="B15" s="147" t="s">
        <v>88</v>
      </c>
      <c r="C15" s="150">
        <f>C11-C14</f>
        <v>68092.408509084387</v>
      </c>
      <c r="D15" s="150">
        <f>D11-D14</f>
        <v>67660.202211579497</v>
      </c>
      <c r="E15" s="150">
        <f t="shared" ref="E15:BP15" si="10">E11-E14</f>
        <v>67226.097808084727</v>
      </c>
      <c r="F15" s="150">
        <f t="shared" si="10"/>
        <v>66790.086962751288</v>
      </c>
      <c r="G15" s="150">
        <f t="shared" si="10"/>
        <v>66352.161303122091</v>
      </c>
      <c r="H15" s="150">
        <f t="shared" si="10"/>
        <v>65912.312419971015</v>
      </c>
      <c r="I15" s="150">
        <f t="shared" si="10"/>
        <v>65470.531867141435</v>
      </c>
      <c r="J15" s="150">
        <f t="shared" si="10"/>
        <v>65026.811161384016</v>
      </c>
      <c r="K15" s="150">
        <f t="shared" si="10"/>
        <v>64581.141782193808</v>
      </c>
      <c r="L15" s="150">
        <f t="shared" si="10"/>
        <v>64133.515171646657</v>
      </c>
      <c r="M15" s="150">
        <f t="shared" si="10"/>
        <v>63683.922734234853</v>
      </c>
      <c r="N15" s="150">
        <f t="shared" si="10"/>
        <v>63232.355836702081</v>
      </c>
      <c r="O15" s="159">
        <f t="shared" si="10"/>
        <v>62778.805807877652</v>
      </c>
      <c r="P15" s="159">
        <f t="shared" si="10"/>
        <v>62323.263938509968</v>
      </c>
      <c r="Q15" s="159">
        <f t="shared" si="10"/>
        <v>61865.72148109931</v>
      </c>
      <c r="R15" s="159">
        <f t="shared" si="10"/>
        <v>61406.169649729854</v>
      </c>
      <c r="S15" s="159">
        <f t="shared" si="10"/>
        <v>60944.599619900968</v>
      </c>
      <c r="T15" s="159">
        <f t="shared" si="10"/>
        <v>60481.002528357749</v>
      </c>
      <c r="U15" s="159">
        <f t="shared" si="10"/>
        <v>60015.369472920836</v>
      </c>
      <c r="V15" s="159">
        <f t="shared" si="10"/>
        <v>59547.691512315461</v>
      </c>
      <c r="W15" s="159">
        <f t="shared" si="10"/>
        <v>59077.959665999762</v>
      </c>
      <c r="X15" s="159">
        <f t="shared" si="10"/>
        <v>58606.164913992325</v>
      </c>
      <c r="Y15" s="159">
        <f t="shared" si="10"/>
        <v>58132.29819669899</v>
      </c>
      <c r="Z15" s="159">
        <f t="shared" si="10"/>
        <v>57656.350414738874</v>
      </c>
      <c r="AA15" s="159">
        <f t="shared" si="10"/>
        <v>57178.312428769656</v>
      </c>
      <c r="AB15" s="159">
        <f t="shared" si="10"/>
        <v>56698.175059312052</v>
      </c>
      <c r="AC15" s="159">
        <f t="shared" si="10"/>
        <v>56215.929086573582</v>
      </c>
      <c r="AD15" s="159">
        <f t="shared" si="10"/>
        <v>55731.565250271502</v>
      </c>
      <c r="AE15" s="159">
        <f t="shared" si="10"/>
        <v>55245.074249454992</v>
      </c>
      <c r="AF15" s="159">
        <f t="shared" si="10"/>
        <v>54756.446742326567</v>
      </c>
      <c r="AG15" s="159">
        <f t="shared" si="10"/>
        <v>54265.673346062671</v>
      </c>
      <c r="AH15" s="159">
        <f t="shared" si="10"/>
        <v>53772.744636633513</v>
      </c>
      <c r="AI15" s="159">
        <f t="shared" si="10"/>
        <v>53277.651148622113</v>
      </c>
      <c r="AJ15" s="159">
        <f t="shared" si="10"/>
        <v>52780.383375042526</v>
      </c>
      <c r="AK15" s="159">
        <f t="shared" si="10"/>
        <v>52280.931767157308</v>
      </c>
      <c r="AL15" s="159">
        <f t="shared" si="10"/>
        <v>51779.286734294124</v>
      </c>
      <c r="AM15" s="159">
        <f t="shared" si="10"/>
        <v>51275.438643661619</v>
      </c>
      <c r="AN15" s="159">
        <f t="shared" si="10"/>
        <v>50769.377820164416</v>
      </c>
      <c r="AO15" s="159">
        <f t="shared" si="10"/>
        <v>50261.094546217355</v>
      </c>
      <c r="AP15" s="159">
        <f t="shared" si="10"/>
        <v>49750.579061558878</v>
      </c>
      <c r="AQ15" s="159">
        <f t="shared" si="10"/>
        <v>49237.821563063604</v>
      </c>
      <c r="AR15" s="159">
        <f t="shared" si="10"/>
        <v>48722.812204554109</v>
      </c>
      <c r="AS15" s="159">
        <f t="shared" si="10"/>
        <v>48205.541096611829</v>
      </c>
      <c r="AT15" s="159">
        <f t="shared" si="10"/>
        <v>47685.99830638717</v>
      </c>
      <c r="AU15" s="159">
        <f t="shared" si="10"/>
        <v>47164.173857408772</v>
      </c>
      <c r="AV15" s="159">
        <f t="shared" si="10"/>
        <v>46640.057729391941</v>
      </c>
      <c r="AW15" s="159">
        <f t="shared" si="10"/>
        <v>46113.639858046241</v>
      </c>
      <c r="AX15" s="159">
        <f t="shared" si="10"/>
        <v>45584.910134882208</v>
      </c>
      <c r="AY15" s="159">
        <f t="shared" si="10"/>
        <v>45053.85840701728</v>
      </c>
      <c r="AZ15" s="159">
        <f t="shared" si="10"/>
        <v>44520.474476980817</v>
      </c>
      <c r="BA15" s="159">
        <f t="shared" si="10"/>
        <v>43984.748102518271</v>
      </c>
      <c r="BB15" s="159">
        <f t="shared" si="10"/>
        <v>43446.668996394546</v>
      </c>
      <c r="BC15" s="159">
        <f t="shared" si="10"/>
        <v>42906.226826196427</v>
      </c>
      <c r="BD15" s="159">
        <f t="shared" si="10"/>
        <v>42363.41121413419</v>
      </c>
      <c r="BE15" s="159">
        <f t="shared" si="10"/>
        <v>41818.211736842313</v>
      </c>
      <c r="BF15" s="159">
        <f t="shared" si="10"/>
        <v>41270.617925179329</v>
      </c>
      <c r="BG15" s="159">
        <f t="shared" si="10"/>
        <v>40720.619264026791</v>
      </c>
      <c r="BH15" s="159">
        <f t="shared" si="10"/>
        <v>40168.205192087356</v>
      </c>
      <c r="BI15" s="159">
        <f t="shared" si="10"/>
        <v>39613.365101681993</v>
      </c>
      <c r="BJ15" s="159">
        <f t="shared" si="10"/>
        <v>39056.088338546266</v>
      </c>
      <c r="BK15" s="159">
        <f t="shared" si="10"/>
        <v>38496.364201625765</v>
      </c>
      <c r="BL15" s="159">
        <f t="shared" si="10"/>
        <v>37934.181942870622</v>
      </c>
      <c r="BM15" s="159">
        <f t="shared" si="10"/>
        <v>37369.530767029115</v>
      </c>
      <c r="BN15" s="159">
        <f t="shared" si="10"/>
        <v>36802.399831440365</v>
      </c>
      <c r="BO15" s="159">
        <f t="shared" si="10"/>
        <v>36232.778245826157</v>
      </c>
      <c r="BP15" s="159">
        <f t="shared" si="10"/>
        <v>35660.655072081798</v>
      </c>
      <c r="BQ15" s="159">
        <f t="shared" ref="BQ15:DR15" si="11">BQ11-BQ14</f>
        <v>35086.019324066074</v>
      </c>
      <c r="BR15" s="159">
        <f t="shared" si="11"/>
        <v>34508.859967390315</v>
      </c>
      <c r="BS15" s="159">
        <f t="shared" si="11"/>
        <v>33929.165919206491</v>
      </c>
      <c r="BT15" s="159">
        <f t="shared" si="11"/>
        <v>33346.926047994391</v>
      </c>
      <c r="BU15" s="159">
        <f t="shared" si="11"/>
        <v>32762.129173347883</v>
      </c>
      <c r="BV15" s="159">
        <f t="shared" si="11"/>
        <v>32174.764065760221</v>
      </c>
      <c r="BW15" s="159">
        <f t="shared" si="11"/>
        <v>31584.819446408401</v>
      </c>
      <c r="BX15" s="159">
        <f t="shared" si="11"/>
        <v>30992.283986936596</v>
      </c>
      <c r="BY15" s="159">
        <f t="shared" si="11"/>
        <v>30397.146309238611</v>
      </c>
      <c r="BZ15" s="159">
        <f t="shared" si="11"/>
        <v>29799.3949852394</v>
      </c>
      <c r="CA15" s="159">
        <f t="shared" si="11"/>
        <v>29199.018536675627</v>
      </c>
      <c r="CB15" s="159">
        <f t="shared" si="11"/>
        <v>28596.005434875246</v>
      </c>
      <c r="CC15" s="159">
        <f t="shared" si="11"/>
        <v>27990.344100536124</v>
      </c>
      <c r="CD15" s="159">
        <f t="shared" si="11"/>
        <v>27382.022903503694</v>
      </c>
      <c r="CE15" s="159">
        <f t="shared" si="11"/>
        <v>26771.030162547631</v>
      </c>
      <c r="CF15" s="159">
        <f t="shared" si="11"/>
        <v>26157.354145137535</v>
      </c>
      <c r="CG15" s="159">
        <f t="shared" si="11"/>
        <v>25540.983067217647</v>
      </c>
      <c r="CH15" s="159">
        <f t="shared" si="11"/>
        <v>24921.90509298056</v>
      </c>
      <c r="CI15" s="159">
        <f t="shared" si="11"/>
        <v>24300.10833463995</v>
      </c>
      <c r="CJ15" s="159">
        <f t="shared" si="11"/>
        <v>23675.580852202293</v>
      </c>
      <c r="CK15" s="159">
        <f t="shared" si="11"/>
        <v>23048.310653237597</v>
      </c>
      <c r="CL15" s="159">
        <f t="shared" si="11"/>
        <v>22418.285692649115</v>
      </c>
      <c r="CM15" s="159">
        <f t="shared" si="11"/>
        <v>21785.49387244205</v>
      </c>
      <c r="CN15" s="159">
        <f t="shared" si="11"/>
        <v>21149.923041491242</v>
      </c>
      <c r="CO15" s="159">
        <f t="shared" si="11"/>
        <v>20511.560995307842</v>
      </c>
      <c r="CP15" s="159">
        <f t="shared" si="11"/>
        <v>19870.395475804951</v>
      </c>
      <c r="CQ15" s="159">
        <f t="shared" si="11"/>
        <v>19226.414171062246</v>
      </c>
      <c r="CR15" s="159">
        <f t="shared" si="11"/>
        <v>18579.604715089547</v>
      </c>
      <c r="CS15" s="159">
        <f t="shared" si="11"/>
        <v>17929.954687589365</v>
      </c>
      <c r="CT15" s="159">
        <f t="shared" si="11"/>
        <v>17277.451613718411</v>
      </c>
      <c r="CU15" s="159">
        <f t="shared" si="11"/>
        <v>16622.082963848043</v>
      </c>
      <c r="CV15" s="159">
        <f t="shared" si="11"/>
        <v>15963.836153323658</v>
      </c>
      <c r="CW15" s="159">
        <f t="shared" si="11"/>
        <v>15302.698542223055</v>
      </c>
      <c r="CX15" s="159">
        <f t="shared" si="11"/>
        <v>14638.657435113702</v>
      </c>
      <c r="CY15" s="159">
        <f t="shared" si="11"/>
        <v>13971.70008080896</v>
      </c>
      <c r="CZ15" s="159">
        <f t="shared" si="11"/>
        <v>13301.813672123229</v>
      </c>
      <c r="DA15" s="159">
        <f t="shared" si="11"/>
        <v>12628.985345626021</v>
      </c>
      <c r="DB15" s="159">
        <f t="shared" si="11"/>
        <v>11953.202181394945</v>
      </c>
      <c r="DC15" s="159">
        <f t="shared" si="11"/>
        <v>11274.451202767621</v>
      </c>
      <c r="DD15" s="159">
        <f t="shared" si="11"/>
        <v>10592.719376092493</v>
      </c>
      <c r="DE15" s="159">
        <f t="shared" si="11"/>
        <v>9907.9936104785502</v>
      </c>
      <c r="DF15" s="159">
        <f t="shared" si="11"/>
        <v>9220.2607575439524</v>
      </c>
      <c r="DG15" s="159">
        <f t="shared" si="11"/>
        <v>8529.5076111635499</v>
      </c>
      <c r="DH15" s="159">
        <f t="shared" si="11"/>
        <v>7835.7209072152937</v>
      </c>
      <c r="DI15" s="159">
        <f t="shared" si="11"/>
        <v>7138.8873233255308</v>
      </c>
      <c r="DJ15" s="159">
        <f t="shared" si="11"/>
        <v>6438.9934786131862</v>
      </c>
      <c r="DK15" s="159">
        <f t="shared" si="11"/>
        <v>5736.025933432813</v>
      </c>
      <c r="DL15" s="159">
        <f t="shared" si="11"/>
        <v>5029.9711891165225</v>
      </c>
      <c r="DM15" s="159">
        <f t="shared" si="11"/>
        <v>4320.8156877147767</v>
      </c>
      <c r="DN15" s="159">
        <f t="shared" si="11"/>
        <v>3608.5458117360413</v>
      </c>
      <c r="DO15" s="159">
        <f t="shared" si="11"/>
        <v>2893.1478838852991</v>
      </c>
      <c r="DP15" s="159">
        <f t="shared" si="11"/>
        <v>2174.6081668014122</v>
      </c>
      <c r="DQ15" s="159">
        <f t="shared" si="11"/>
        <v>1452.9128627933321</v>
      </c>
      <c r="DR15" s="159">
        <f t="shared" si="11"/>
        <v>728.04811357514996</v>
      </c>
    </row>
    <row r="18" spans="2:122" x14ac:dyDescent="0.2">
      <c r="B18" s="149" t="s">
        <v>89</v>
      </c>
      <c r="C18" s="160" t="s">
        <v>90</v>
      </c>
    </row>
    <row r="19" spans="2:122" x14ac:dyDescent="0.2">
      <c r="B19" s="161" t="s">
        <v>91</v>
      </c>
      <c r="C19" s="162">
        <f>C12</f>
        <v>731.24545820728292</v>
      </c>
    </row>
    <row r="21" spans="2:122" x14ac:dyDescent="0.2">
      <c r="B21" s="156"/>
      <c r="C21" s="157">
        <v>42005</v>
      </c>
      <c r="D21" s="157">
        <f t="shared" ref="D21:BO21" si="12">EDATE(C21,1)</f>
        <v>42036</v>
      </c>
      <c r="E21" s="157">
        <f t="shared" si="12"/>
        <v>42064</v>
      </c>
      <c r="F21" s="157">
        <f t="shared" si="12"/>
        <v>42095</v>
      </c>
      <c r="G21" s="157">
        <f t="shared" si="12"/>
        <v>42125</v>
      </c>
      <c r="H21" s="157">
        <f t="shared" si="12"/>
        <v>42156</v>
      </c>
      <c r="I21" s="157">
        <f t="shared" si="12"/>
        <v>42186</v>
      </c>
      <c r="J21" s="157">
        <f t="shared" si="12"/>
        <v>42217</v>
      </c>
      <c r="K21" s="157">
        <f t="shared" si="12"/>
        <v>42248</v>
      </c>
      <c r="L21" s="157">
        <f t="shared" si="12"/>
        <v>42278</v>
      </c>
      <c r="M21" s="157">
        <f t="shared" si="12"/>
        <v>42309</v>
      </c>
      <c r="N21" s="157">
        <f t="shared" si="12"/>
        <v>42339</v>
      </c>
      <c r="O21" s="157">
        <f t="shared" si="12"/>
        <v>42370</v>
      </c>
      <c r="P21" s="157">
        <f t="shared" si="12"/>
        <v>42401</v>
      </c>
      <c r="Q21" s="157">
        <f t="shared" si="12"/>
        <v>42430</v>
      </c>
      <c r="R21" s="157">
        <f t="shared" si="12"/>
        <v>42461</v>
      </c>
      <c r="S21" s="157">
        <f t="shared" si="12"/>
        <v>42491</v>
      </c>
      <c r="T21" s="157">
        <f t="shared" si="12"/>
        <v>42522</v>
      </c>
      <c r="U21" s="157">
        <f t="shared" si="12"/>
        <v>42552</v>
      </c>
      <c r="V21" s="157">
        <f t="shared" si="12"/>
        <v>42583</v>
      </c>
      <c r="W21" s="157">
        <f t="shared" si="12"/>
        <v>42614</v>
      </c>
      <c r="X21" s="157">
        <f t="shared" si="12"/>
        <v>42644</v>
      </c>
      <c r="Y21" s="157">
        <f t="shared" si="12"/>
        <v>42675</v>
      </c>
      <c r="Z21" s="157">
        <f t="shared" si="12"/>
        <v>42705</v>
      </c>
      <c r="AA21" s="157">
        <f t="shared" si="12"/>
        <v>42736</v>
      </c>
      <c r="AB21" s="157">
        <f t="shared" si="12"/>
        <v>42767</v>
      </c>
      <c r="AC21" s="157">
        <f t="shared" si="12"/>
        <v>42795</v>
      </c>
      <c r="AD21" s="157">
        <f t="shared" si="12"/>
        <v>42826</v>
      </c>
      <c r="AE21" s="157">
        <f t="shared" si="12"/>
        <v>42856</v>
      </c>
      <c r="AF21" s="157">
        <f t="shared" si="12"/>
        <v>42887</v>
      </c>
      <c r="AG21" s="157">
        <f t="shared" si="12"/>
        <v>42917</v>
      </c>
      <c r="AH21" s="157">
        <f t="shared" si="12"/>
        <v>42948</v>
      </c>
      <c r="AI21" s="157">
        <f t="shared" si="12"/>
        <v>42979</v>
      </c>
      <c r="AJ21" s="157">
        <f t="shared" si="12"/>
        <v>43009</v>
      </c>
      <c r="AK21" s="157">
        <f t="shared" si="12"/>
        <v>43040</v>
      </c>
      <c r="AL21" s="157">
        <f t="shared" si="12"/>
        <v>43070</v>
      </c>
      <c r="AM21" s="157">
        <f t="shared" si="12"/>
        <v>43101</v>
      </c>
      <c r="AN21" s="157">
        <f t="shared" si="12"/>
        <v>43132</v>
      </c>
      <c r="AO21" s="157">
        <f t="shared" si="12"/>
        <v>43160</v>
      </c>
      <c r="AP21" s="157">
        <f t="shared" si="12"/>
        <v>43191</v>
      </c>
      <c r="AQ21" s="157">
        <f t="shared" si="12"/>
        <v>43221</v>
      </c>
      <c r="AR21" s="157">
        <f t="shared" si="12"/>
        <v>43252</v>
      </c>
      <c r="AS21" s="157">
        <f t="shared" si="12"/>
        <v>43282</v>
      </c>
      <c r="AT21" s="157">
        <f t="shared" si="12"/>
        <v>43313</v>
      </c>
      <c r="AU21" s="157">
        <f t="shared" si="12"/>
        <v>43344</v>
      </c>
      <c r="AV21" s="157">
        <f t="shared" si="12"/>
        <v>43374</v>
      </c>
      <c r="AW21" s="157">
        <f t="shared" si="12"/>
        <v>43405</v>
      </c>
      <c r="AX21" s="157">
        <f t="shared" si="12"/>
        <v>43435</v>
      </c>
      <c r="AY21" s="157">
        <f t="shared" si="12"/>
        <v>43466</v>
      </c>
      <c r="AZ21" s="157">
        <f t="shared" si="12"/>
        <v>43497</v>
      </c>
      <c r="BA21" s="157">
        <f t="shared" si="12"/>
        <v>43525</v>
      </c>
      <c r="BB21" s="157">
        <f t="shared" si="12"/>
        <v>43556</v>
      </c>
      <c r="BC21" s="157">
        <f t="shared" si="12"/>
        <v>43586</v>
      </c>
      <c r="BD21" s="157">
        <f t="shared" si="12"/>
        <v>43617</v>
      </c>
      <c r="BE21" s="157">
        <f t="shared" si="12"/>
        <v>43647</v>
      </c>
      <c r="BF21" s="157">
        <f t="shared" si="12"/>
        <v>43678</v>
      </c>
      <c r="BG21" s="157">
        <f t="shared" si="12"/>
        <v>43709</v>
      </c>
      <c r="BH21" s="157">
        <f t="shared" si="12"/>
        <v>43739</v>
      </c>
      <c r="BI21" s="157">
        <f t="shared" si="12"/>
        <v>43770</v>
      </c>
      <c r="BJ21" s="163">
        <f t="shared" si="12"/>
        <v>43800</v>
      </c>
      <c r="BK21" s="157">
        <f t="shared" si="12"/>
        <v>43831</v>
      </c>
      <c r="BL21" s="157">
        <f t="shared" si="12"/>
        <v>43862</v>
      </c>
      <c r="BM21" s="157">
        <f t="shared" si="12"/>
        <v>43891</v>
      </c>
      <c r="BN21" s="157">
        <f t="shared" si="12"/>
        <v>43922</v>
      </c>
      <c r="BO21" s="157">
        <f t="shared" si="12"/>
        <v>43952</v>
      </c>
      <c r="BP21" s="157">
        <f t="shared" ref="BP21:DR21" si="13">EDATE(BO21,1)</f>
        <v>43983</v>
      </c>
      <c r="BQ21" s="157">
        <f t="shared" si="13"/>
        <v>44013</v>
      </c>
      <c r="BR21" s="157">
        <f t="shared" si="13"/>
        <v>44044</v>
      </c>
      <c r="BS21" s="157">
        <f t="shared" si="13"/>
        <v>44075</v>
      </c>
      <c r="BT21" s="157">
        <f t="shared" si="13"/>
        <v>44105</v>
      </c>
      <c r="BU21" s="157">
        <f t="shared" si="13"/>
        <v>44136</v>
      </c>
      <c r="BV21" s="157">
        <f t="shared" si="13"/>
        <v>44166</v>
      </c>
      <c r="BW21" s="157">
        <f t="shared" si="13"/>
        <v>44197</v>
      </c>
      <c r="BX21" s="157">
        <f t="shared" si="13"/>
        <v>44228</v>
      </c>
      <c r="BY21" s="157">
        <f t="shared" si="13"/>
        <v>44256</v>
      </c>
      <c r="BZ21" s="157">
        <f t="shared" si="13"/>
        <v>44287</v>
      </c>
      <c r="CA21" s="157">
        <f t="shared" si="13"/>
        <v>44317</v>
      </c>
      <c r="CB21" s="157">
        <f t="shared" si="13"/>
        <v>44348</v>
      </c>
      <c r="CC21" s="157">
        <f t="shared" si="13"/>
        <v>44378</v>
      </c>
      <c r="CD21" s="157">
        <f t="shared" si="13"/>
        <v>44409</v>
      </c>
      <c r="CE21" s="157">
        <f t="shared" si="13"/>
        <v>44440</v>
      </c>
      <c r="CF21" s="157">
        <f t="shared" si="13"/>
        <v>44470</v>
      </c>
      <c r="CG21" s="157">
        <f t="shared" si="13"/>
        <v>44501</v>
      </c>
      <c r="CH21" s="157">
        <f t="shared" si="13"/>
        <v>44531</v>
      </c>
      <c r="CI21" s="157">
        <f t="shared" si="13"/>
        <v>44562</v>
      </c>
      <c r="CJ21" s="157">
        <f t="shared" si="13"/>
        <v>44593</v>
      </c>
      <c r="CK21" s="157">
        <f t="shared" si="13"/>
        <v>44621</v>
      </c>
      <c r="CL21" s="157">
        <f t="shared" si="13"/>
        <v>44652</v>
      </c>
      <c r="CM21" s="157">
        <f t="shared" si="13"/>
        <v>44682</v>
      </c>
      <c r="CN21" s="157">
        <f t="shared" si="13"/>
        <v>44713</v>
      </c>
      <c r="CO21" s="157">
        <f t="shared" si="13"/>
        <v>44743</v>
      </c>
      <c r="CP21" s="157">
        <f t="shared" si="13"/>
        <v>44774</v>
      </c>
      <c r="CQ21" s="158">
        <f t="shared" si="13"/>
        <v>44805</v>
      </c>
      <c r="CR21" s="158">
        <f t="shared" si="13"/>
        <v>44835</v>
      </c>
      <c r="CS21" s="158">
        <f t="shared" si="13"/>
        <v>44866</v>
      </c>
      <c r="CT21" s="158">
        <f t="shared" si="13"/>
        <v>44896</v>
      </c>
      <c r="CU21" s="158">
        <f t="shared" si="13"/>
        <v>44927</v>
      </c>
      <c r="CV21" s="158">
        <f t="shared" si="13"/>
        <v>44958</v>
      </c>
      <c r="CW21" s="158">
        <f t="shared" si="13"/>
        <v>44986</v>
      </c>
      <c r="CX21" s="158">
        <f t="shared" si="13"/>
        <v>45017</v>
      </c>
      <c r="CY21" s="158">
        <f t="shared" si="13"/>
        <v>45047</v>
      </c>
      <c r="CZ21" s="158">
        <f t="shared" si="13"/>
        <v>45078</v>
      </c>
      <c r="DA21" s="158">
        <f t="shared" si="13"/>
        <v>45108</v>
      </c>
      <c r="DB21" s="158">
        <f t="shared" si="13"/>
        <v>45139</v>
      </c>
      <c r="DC21" s="158">
        <f t="shared" si="13"/>
        <v>45170</v>
      </c>
      <c r="DD21" s="158">
        <f t="shared" si="13"/>
        <v>45200</v>
      </c>
      <c r="DE21" s="158">
        <f t="shared" si="13"/>
        <v>45231</v>
      </c>
      <c r="DF21" s="158">
        <f t="shared" si="13"/>
        <v>45261</v>
      </c>
      <c r="DG21" s="158">
        <f t="shared" si="13"/>
        <v>45292</v>
      </c>
      <c r="DH21" s="158">
        <f t="shared" si="13"/>
        <v>45323</v>
      </c>
      <c r="DI21" s="158">
        <f t="shared" si="13"/>
        <v>45352</v>
      </c>
      <c r="DJ21" s="158">
        <f t="shared" si="13"/>
        <v>45383</v>
      </c>
      <c r="DK21" s="158">
        <f t="shared" si="13"/>
        <v>45413</v>
      </c>
      <c r="DL21" s="158">
        <f t="shared" si="13"/>
        <v>45444</v>
      </c>
      <c r="DM21" s="158">
        <f t="shared" si="13"/>
        <v>45474</v>
      </c>
      <c r="DN21" s="158">
        <f t="shared" si="13"/>
        <v>45505</v>
      </c>
      <c r="DO21" s="158">
        <f t="shared" si="13"/>
        <v>45536</v>
      </c>
      <c r="DP21" s="158">
        <f t="shared" si="13"/>
        <v>45566</v>
      </c>
      <c r="DQ21" s="158">
        <f t="shared" si="13"/>
        <v>45597</v>
      </c>
      <c r="DR21" s="158">
        <f t="shared" si="13"/>
        <v>45627</v>
      </c>
    </row>
    <row r="22" spans="2:122" x14ac:dyDescent="0.2">
      <c r="B22" s="147" t="s">
        <v>86</v>
      </c>
      <c r="C22" s="150">
        <f>O11</f>
        <v>63232.355836702081</v>
      </c>
      <c r="D22" s="150">
        <f t="shared" ref="D22:BO22" si="14">C26</f>
        <v>62673.083017865203</v>
      </c>
      <c r="E22" s="150">
        <f t="shared" si="14"/>
        <v>62111.354059232268</v>
      </c>
      <c r="F22" s="150">
        <f t="shared" si="14"/>
        <v>61547.158174256001</v>
      </c>
      <c r="G22" s="150">
        <f t="shared" si="14"/>
        <v>60980.484529018213</v>
      </c>
      <c r="H22" s="150">
        <f t="shared" si="14"/>
        <v>60411.322242021757</v>
      </c>
      <c r="I22" s="150">
        <f t="shared" si="14"/>
        <v>59839.660383981573</v>
      </c>
      <c r="J22" s="150">
        <f t="shared" si="14"/>
        <v>59265.48797761483</v>
      </c>
      <c r="K22" s="150">
        <f t="shared" si="14"/>
        <v>58688.793997430126</v>
      </c>
      <c r="L22" s="150">
        <f t="shared" si="14"/>
        <v>58109.567369515782</v>
      </c>
      <c r="M22" s="150">
        <f t="shared" si="14"/>
        <v>57527.796971327174</v>
      </c>
      <c r="N22" s="150">
        <f t="shared" si="14"/>
        <v>56943.471631473192</v>
      </c>
      <c r="O22" s="150">
        <f t="shared" si="14"/>
        <v>56356.580129501686</v>
      </c>
      <c r="P22" s="150">
        <f t="shared" si="14"/>
        <v>55767.111195684018</v>
      </c>
      <c r="Q22" s="150">
        <f t="shared" si="14"/>
        <v>55175.053510798665</v>
      </c>
      <c r="R22" s="150">
        <f t="shared" si="14"/>
        <v>54580.395705913863</v>
      </c>
      <c r="S22" s="150">
        <f t="shared" si="14"/>
        <v>53983.126362169271</v>
      </c>
      <c r="T22" s="150">
        <f t="shared" si="14"/>
        <v>53383.234010556735</v>
      </c>
      <c r="U22" s="150">
        <f t="shared" si="14"/>
        <v>52780.707131700037</v>
      </c>
      <c r="V22" s="150">
        <f t="shared" si="14"/>
        <v>52175.534155633693</v>
      </c>
      <c r="W22" s="150">
        <f t="shared" si="14"/>
        <v>51567.703461580793</v>
      </c>
      <c r="X22" s="150">
        <f t="shared" si="14"/>
        <v>50957.203377729842</v>
      </c>
      <c r="Y22" s="150">
        <f t="shared" si="14"/>
        <v>50344.022181010645</v>
      </c>
      <c r="Z22" s="150">
        <f t="shared" si="14"/>
        <v>49728.14809686919</v>
      </c>
      <c r="AA22" s="150">
        <f t="shared" si="14"/>
        <v>49109.569299041548</v>
      </c>
      <c r="AB22" s="150">
        <f t="shared" si="14"/>
        <v>48488.273909326781</v>
      </c>
      <c r="AC22" s="150">
        <f t="shared" si="14"/>
        <v>47864.249997358849</v>
      </c>
      <c r="AD22" s="150">
        <f t="shared" si="14"/>
        <v>47237.485580377521</v>
      </c>
      <c r="AE22" s="150">
        <f t="shared" si="14"/>
        <v>46607.968622998284</v>
      </c>
      <c r="AF22" s="150">
        <f t="shared" si="14"/>
        <v>45975.687036981224</v>
      </c>
      <c r="AG22" s="150">
        <f t="shared" si="14"/>
        <v>45340.628680998903</v>
      </c>
      <c r="AH22" s="150">
        <f t="shared" si="14"/>
        <v>44702.781360403227</v>
      </c>
      <c r="AI22" s="150">
        <f t="shared" si="14"/>
        <v>44062.13282699127</v>
      </c>
      <c r="AJ22" s="150">
        <f t="shared" si="14"/>
        <v>43418.67077877008</v>
      </c>
      <c r="AK22" s="150">
        <f t="shared" si="14"/>
        <v>42772.382859720448</v>
      </c>
      <c r="AL22" s="150">
        <f t="shared" si="14"/>
        <v>42123.256659559658</v>
      </c>
      <c r="AM22" s="150">
        <f t="shared" si="14"/>
        <v>41471.279713503165</v>
      </c>
      <c r="AN22" s="150">
        <f t="shared" si="14"/>
        <v>40816.439502025241</v>
      </c>
      <c r="AO22" s="150">
        <f t="shared" si="14"/>
        <v>40158.723450618578</v>
      </c>
      <c r="AP22" s="150">
        <f t="shared" si="14"/>
        <v>39498.118929552817</v>
      </c>
      <c r="AQ22" s="150">
        <f t="shared" si="14"/>
        <v>38834.613253632044</v>
      </c>
      <c r="AR22" s="150">
        <f t="shared" si="14"/>
        <v>38168.193681951183</v>
      </c>
      <c r="AS22" s="150">
        <f t="shared" si="14"/>
        <v>37498.847417651355</v>
      </c>
      <c r="AT22" s="150">
        <f t="shared" si="14"/>
        <v>36826.561607674143</v>
      </c>
      <c r="AU22" s="150">
        <f t="shared" si="14"/>
        <v>36151.323342514785</v>
      </c>
      <c r="AV22" s="150">
        <f t="shared" si="14"/>
        <v>35473.119655974268</v>
      </c>
      <c r="AW22" s="150">
        <f t="shared" si="14"/>
        <v>34791.937524910361</v>
      </c>
      <c r="AX22" s="150">
        <f t="shared" si="14"/>
        <v>34107.763868987531</v>
      </c>
      <c r="AY22" s="150">
        <f t="shared" si="14"/>
        <v>33420.585550425771</v>
      </c>
      <c r="AZ22" s="150">
        <f t="shared" si="14"/>
        <v>32730.38937374833</v>
      </c>
      <c r="BA22" s="150">
        <f t="shared" si="14"/>
        <v>32037.162085528314</v>
      </c>
      <c r="BB22" s="150">
        <f t="shared" si="14"/>
        <v>31340.890374134196</v>
      </c>
      <c r="BC22" s="150">
        <f t="shared" si="14"/>
        <v>30641.560869474208</v>
      </c>
      <c r="BD22" s="150">
        <f t="shared" si="14"/>
        <v>29939.160142739587</v>
      </c>
      <c r="BE22" s="150">
        <f t="shared" si="14"/>
        <v>29233.674706146725</v>
      </c>
      <c r="BF22" s="150">
        <f t="shared" si="14"/>
        <v>28525.091012678156</v>
      </c>
      <c r="BG22" s="150">
        <f t="shared" si="14"/>
        <v>27813.39545582244</v>
      </c>
      <c r="BH22" s="150">
        <f t="shared" si="14"/>
        <v>27098.574369312864</v>
      </c>
      <c r="BI22" s="150">
        <f t="shared" si="14"/>
        <v>26380.614026865034</v>
      </c>
      <c r="BJ22" s="164">
        <f t="shared" si="14"/>
        <v>25659.500641913288</v>
      </c>
      <c r="BK22" s="150">
        <f t="shared" si="14"/>
        <v>24935.220367345963</v>
      </c>
      <c r="BL22" s="150">
        <f t="shared" si="14"/>
        <v>24207.759295239495</v>
      </c>
      <c r="BM22" s="150">
        <f t="shared" si="14"/>
        <v>23477.103456591361</v>
      </c>
      <c r="BN22" s="150">
        <f t="shared" si="14"/>
        <v>22743.238821051829</v>
      </c>
      <c r="BO22" s="150">
        <f t="shared" si="14"/>
        <v>22006.151296654552</v>
      </c>
      <c r="BP22" s="150">
        <f t="shared" ref="BP22:DR22" si="15">BO26</f>
        <v>21265.826729545966</v>
      </c>
      <c r="BQ22" s="150">
        <f t="shared" si="15"/>
        <v>20522.250903713495</v>
      </c>
      <c r="BR22" s="150">
        <f t="shared" si="15"/>
        <v>19775.409540712575</v>
      </c>
      <c r="BS22" s="150">
        <f t="shared" si="15"/>
        <v>19025.288299392476</v>
      </c>
      <c r="BT22" s="150">
        <f t="shared" si="15"/>
        <v>18271.872775620912</v>
      </c>
      <c r="BU22" s="150">
        <f t="shared" si="15"/>
        <v>17515.148502007451</v>
      </c>
      <c r="BV22" s="150">
        <f t="shared" si="15"/>
        <v>16755.100947625706</v>
      </c>
      <c r="BW22" s="150">
        <f t="shared" si="15"/>
        <v>15991.715517734301</v>
      </c>
      <c r="BX22" s="150">
        <f t="shared" si="15"/>
        <v>15224.977553496623</v>
      </c>
      <c r="BY22" s="150">
        <f t="shared" si="15"/>
        <v>14454.872331699335</v>
      </c>
      <c r="BZ22" s="150">
        <f t="shared" si="15"/>
        <v>13681.385064469652</v>
      </c>
      <c r="CA22" s="150">
        <f t="shared" si="15"/>
        <v>12904.500898991386</v>
      </c>
      <c r="CB22" s="150">
        <f t="shared" si="15"/>
        <v>12124.204917219728</v>
      </c>
      <c r="CC22" s="150">
        <f t="shared" si="15"/>
        <v>11340.48213559479</v>
      </c>
      <c r="CD22" s="150">
        <f t="shared" si="15"/>
        <v>10553.317504753883</v>
      </c>
      <c r="CE22" s="150">
        <f t="shared" si="15"/>
        <v>9762.6959092425313</v>
      </c>
      <c r="CF22" s="150">
        <f t="shared" si="15"/>
        <v>8968.6021672242259</v>
      </c>
      <c r="CG22" s="150">
        <f t="shared" si="15"/>
        <v>8171.021030188891</v>
      </c>
      <c r="CH22" s="150">
        <f t="shared" si="15"/>
        <v>7369.9371826600755</v>
      </c>
      <c r="CI22" s="150">
        <f t="shared" si="15"/>
        <v>6565.3352419008625</v>
      </c>
      <c r="CJ22" s="150">
        <f t="shared" si="15"/>
        <v>5757.1997576184822</v>
      </c>
      <c r="CK22" s="150">
        <f t="shared" si="15"/>
        <v>4945.515211667629</v>
      </c>
      <c r="CL22" s="150">
        <f t="shared" si="15"/>
        <v>4130.2660177524749</v>
      </c>
      <c r="CM22" s="150">
        <f t="shared" si="15"/>
        <v>3311.4365211273762</v>
      </c>
      <c r="CN22" s="150">
        <f t="shared" si="15"/>
        <v>2489.0109982962658</v>
      </c>
      <c r="CO22" s="150">
        <f t="shared" si="15"/>
        <v>1662.973656710722</v>
      </c>
      <c r="CP22" s="150">
        <f t="shared" si="15"/>
        <v>833.30863446671515</v>
      </c>
      <c r="CQ22" s="159">
        <f t="shared" si="15"/>
        <v>2.0008883439004421E-11</v>
      </c>
      <c r="CR22" s="159">
        <f t="shared" si="15"/>
        <v>-836.96824821970802</v>
      </c>
      <c r="CS22" s="159">
        <f t="shared" si="15"/>
        <v>-1677.6121819962009</v>
      </c>
      <c r="CT22" s="159">
        <f t="shared" si="15"/>
        <v>-2521.9479437151958</v>
      </c>
      <c r="CU22" s="159">
        <f t="shared" si="15"/>
        <v>-3369.9917466544066</v>
      </c>
      <c r="CV22" s="159">
        <f t="shared" si="15"/>
        <v>-4221.7598752948588</v>
      </c>
      <c r="CW22" s="159">
        <f t="shared" si="15"/>
        <v>-5077.2686856335904</v>
      </c>
      <c r="CX22" s="159">
        <f t="shared" si="15"/>
        <v>-5936.5346054977263</v>
      </c>
      <c r="CY22" s="159">
        <f t="shared" si="15"/>
        <v>-6799.5741348599322</v>
      </c>
      <c r="CZ22" s="159">
        <f t="shared" si="15"/>
        <v>-7666.4038461552536</v>
      </c>
      <c r="DA22" s="159">
        <f t="shared" si="15"/>
        <v>-8537.040384599346</v>
      </c>
      <c r="DB22" s="159">
        <f t="shared" si="15"/>
        <v>-9411.5004685081058</v>
      </c>
      <c r="DC22" s="159">
        <f t="shared" si="15"/>
        <v>-10289.800889618698</v>
      </c>
      <c r="DD22" s="159">
        <f t="shared" si="15"/>
        <v>-11171.958513412003</v>
      </c>
      <c r="DE22" s="159">
        <f t="shared" si="15"/>
        <v>-12057.990279436464</v>
      </c>
      <c r="DF22" s="159">
        <f t="shared" si="15"/>
        <v>-12947.913201633384</v>
      </c>
      <c r="DG22" s="159">
        <f t="shared" si="15"/>
        <v>-13841.74436866362</v>
      </c>
      <c r="DH22" s="159">
        <f t="shared" si="15"/>
        <v>-14739.50094423573</v>
      </c>
      <c r="DI22" s="159">
        <f t="shared" si="15"/>
        <v>-15641.20016743556</v>
      </c>
      <c r="DJ22" s="159">
        <f t="shared" si="15"/>
        <v>-16546.859353057276</v>
      </c>
      <c r="DK22" s="159">
        <f t="shared" si="15"/>
        <v>-17456.495891935847</v>
      </c>
      <c r="DL22" s="159">
        <f t="shared" si="15"/>
        <v>-18370.127251280992</v>
      </c>
      <c r="DM22" s="159">
        <f t="shared" si="15"/>
        <v>-19287.770975012594</v>
      </c>
      <c r="DN22" s="159">
        <f t="shared" si="15"/>
        <v>-20209.444684097587</v>
      </c>
      <c r="DO22" s="159">
        <f t="shared" si="15"/>
        <v>-21135.166076888312</v>
      </c>
      <c r="DP22" s="159">
        <f t="shared" si="15"/>
        <v>-22064.952929462375</v>
      </c>
      <c r="DQ22" s="159">
        <f t="shared" si="15"/>
        <v>-22998.823095963991</v>
      </c>
      <c r="DR22" s="159">
        <f t="shared" si="15"/>
        <v>-23936.794508946827</v>
      </c>
    </row>
    <row r="23" spans="2:122" x14ac:dyDescent="0.2">
      <c r="B23" s="147" t="s">
        <v>87</v>
      </c>
      <c r="C23" s="150">
        <f>PMT(C8/12,$C$6,-C22,0)</f>
        <v>836.96824821972814</v>
      </c>
      <c r="D23" s="150">
        <f t="shared" ref="D23:BO23" si="16">C23</f>
        <v>836.96824821972814</v>
      </c>
      <c r="E23" s="150">
        <f t="shared" si="16"/>
        <v>836.96824821972814</v>
      </c>
      <c r="F23" s="150">
        <f t="shared" si="16"/>
        <v>836.96824821972814</v>
      </c>
      <c r="G23" s="150">
        <f t="shared" si="16"/>
        <v>836.96824821972814</v>
      </c>
      <c r="H23" s="150">
        <f t="shared" si="16"/>
        <v>836.96824821972814</v>
      </c>
      <c r="I23" s="150">
        <f t="shared" si="16"/>
        <v>836.96824821972814</v>
      </c>
      <c r="J23" s="150">
        <f t="shared" si="16"/>
        <v>836.96824821972814</v>
      </c>
      <c r="K23" s="150">
        <f t="shared" si="16"/>
        <v>836.96824821972814</v>
      </c>
      <c r="L23" s="150">
        <f t="shared" si="16"/>
        <v>836.96824821972814</v>
      </c>
      <c r="M23" s="150">
        <f t="shared" si="16"/>
        <v>836.96824821972814</v>
      </c>
      <c r="N23" s="150">
        <f t="shared" si="16"/>
        <v>836.96824821972814</v>
      </c>
      <c r="O23" s="150">
        <f t="shared" si="16"/>
        <v>836.96824821972814</v>
      </c>
      <c r="P23" s="150">
        <f t="shared" si="16"/>
        <v>836.96824821972814</v>
      </c>
      <c r="Q23" s="150">
        <f>P23</f>
        <v>836.96824821972814</v>
      </c>
      <c r="R23" s="150">
        <f t="shared" si="16"/>
        <v>836.96824821972814</v>
      </c>
      <c r="S23" s="150">
        <f t="shared" si="16"/>
        <v>836.96824821972814</v>
      </c>
      <c r="T23" s="150">
        <f t="shared" si="16"/>
        <v>836.96824821972814</v>
      </c>
      <c r="U23" s="150">
        <f t="shared" si="16"/>
        <v>836.96824821972814</v>
      </c>
      <c r="V23" s="150">
        <f t="shared" si="16"/>
        <v>836.96824821972814</v>
      </c>
      <c r="W23" s="150">
        <f t="shared" si="16"/>
        <v>836.96824821972814</v>
      </c>
      <c r="X23" s="150">
        <f t="shared" si="16"/>
        <v>836.96824821972814</v>
      </c>
      <c r="Y23" s="150">
        <f t="shared" si="16"/>
        <v>836.96824821972814</v>
      </c>
      <c r="Z23" s="150">
        <f t="shared" si="16"/>
        <v>836.96824821972814</v>
      </c>
      <c r="AA23" s="150">
        <f t="shared" si="16"/>
        <v>836.96824821972814</v>
      </c>
      <c r="AB23" s="150">
        <f t="shared" si="16"/>
        <v>836.96824821972814</v>
      </c>
      <c r="AC23" s="150">
        <f t="shared" si="16"/>
        <v>836.96824821972814</v>
      </c>
      <c r="AD23" s="150">
        <f t="shared" si="16"/>
        <v>836.96824821972814</v>
      </c>
      <c r="AE23" s="150">
        <f t="shared" si="16"/>
        <v>836.96824821972814</v>
      </c>
      <c r="AF23" s="150">
        <f t="shared" si="16"/>
        <v>836.96824821972814</v>
      </c>
      <c r="AG23" s="150">
        <f t="shared" si="16"/>
        <v>836.96824821972814</v>
      </c>
      <c r="AH23" s="150">
        <f t="shared" si="16"/>
        <v>836.96824821972814</v>
      </c>
      <c r="AI23" s="150">
        <f t="shared" si="16"/>
        <v>836.96824821972814</v>
      </c>
      <c r="AJ23" s="150">
        <f t="shared" si="16"/>
        <v>836.96824821972814</v>
      </c>
      <c r="AK23" s="150">
        <f t="shared" si="16"/>
        <v>836.96824821972814</v>
      </c>
      <c r="AL23" s="150">
        <f t="shared" si="16"/>
        <v>836.96824821972814</v>
      </c>
      <c r="AM23" s="150">
        <f t="shared" si="16"/>
        <v>836.96824821972814</v>
      </c>
      <c r="AN23" s="150">
        <f t="shared" si="16"/>
        <v>836.96824821972814</v>
      </c>
      <c r="AO23" s="150">
        <f t="shared" si="16"/>
        <v>836.96824821972814</v>
      </c>
      <c r="AP23" s="150">
        <f t="shared" si="16"/>
        <v>836.96824821972814</v>
      </c>
      <c r="AQ23" s="150">
        <f t="shared" si="16"/>
        <v>836.96824821972814</v>
      </c>
      <c r="AR23" s="150">
        <f t="shared" si="16"/>
        <v>836.96824821972814</v>
      </c>
      <c r="AS23" s="150">
        <f t="shared" si="16"/>
        <v>836.96824821972814</v>
      </c>
      <c r="AT23" s="150">
        <f t="shared" si="16"/>
        <v>836.96824821972814</v>
      </c>
      <c r="AU23" s="150">
        <f t="shared" si="16"/>
        <v>836.96824821972814</v>
      </c>
      <c r="AV23" s="150">
        <f t="shared" si="16"/>
        <v>836.96824821972814</v>
      </c>
      <c r="AW23" s="150">
        <f t="shared" si="16"/>
        <v>836.96824821972814</v>
      </c>
      <c r="AX23" s="150">
        <f t="shared" si="16"/>
        <v>836.96824821972814</v>
      </c>
      <c r="AY23" s="150">
        <f t="shared" si="16"/>
        <v>836.96824821972814</v>
      </c>
      <c r="AZ23" s="150">
        <f t="shared" si="16"/>
        <v>836.96824821972814</v>
      </c>
      <c r="BA23" s="150">
        <f t="shared" si="16"/>
        <v>836.96824821972814</v>
      </c>
      <c r="BB23" s="150">
        <f t="shared" si="16"/>
        <v>836.96824821972814</v>
      </c>
      <c r="BC23" s="150">
        <f t="shared" si="16"/>
        <v>836.96824821972814</v>
      </c>
      <c r="BD23" s="150">
        <f t="shared" si="16"/>
        <v>836.96824821972814</v>
      </c>
      <c r="BE23" s="150">
        <f t="shared" si="16"/>
        <v>836.96824821972814</v>
      </c>
      <c r="BF23" s="150">
        <f t="shared" si="16"/>
        <v>836.96824821972814</v>
      </c>
      <c r="BG23" s="150">
        <f t="shared" si="16"/>
        <v>836.96824821972814</v>
      </c>
      <c r="BH23" s="150">
        <f t="shared" si="16"/>
        <v>836.96824821972814</v>
      </c>
      <c r="BI23" s="150">
        <f t="shared" si="16"/>
        <v>836.96824821972814</v>
      </c>
      <c r="BJ23" s="164">
        <f t="shared" si="16"/>
        <v>836.96824821972814</v>
      </c>
      <c r="BK23" s="150">
        <f t="shared" si="16"/>
        <v>836.96824821972814</v>
      </c>
      <c r="BL23" s="150">
        <f t="shared" si="16"/>
        <v>836.96824821972814</v>
      </c>
      <c r="BM23" s="150">
        <f t="shared" si="16"/>
        <v>836.96824821972814</v>
      </c>
      <c r="BN23" s="150">
        <f t="shared" si="16"/>
        <v>836.96824821972814</v>
      </c>
      <c r="BO23" s="150">
        <f t="shared" si="16"/>
        <v>836.96824821972814</v>
      </c>
      <c r="BP23" s="150">
        <f t="shared" ref="BP23:DR23" si="17">BO23</f>
        <v>836.96824821972814</v>
      </c>
      <c r="BQ23" s="150">
        <f t="shared" si="17"/>
        <v>836.96824821972814</v>
      </c>
      <c r="BR23" s="150">
        <f t="shared" si="17"/>
        <v>836.96824821972814</v>
      </c>
      <c r="BS23" s="150">
        <f t="shared" si="17"/>
        <v>836.96824821972814</v>
      </c>
      <c r="BT23" s="150">
        <f t="shared" si="17"/>
        <v>836.96824821972814</v>
      </c>
      <c r="BU23" s="150">
        <f t="shared" si="17"/>
        <v>836.96824821972814</v>
      </c>
      <c r="BV23" s="150">
        <f t="shared" si="17"/>
        <v>836.96824821972814</v>
      </c>
      <c r="BW23" s="150">
        <f t="shared" si="17"/>
        <v>836.96824821972814</v>
      </c>
      <c r="BX23" s="150">
        <f t="shared" si="17"/>
        <v>836.96824821972814</v>
      </c>
      <c r="BY23" s="150">
        <f t="shared" si="17"/>
        <v>836.96824821972814</v>
      </c>
      <c r="BZ23" s="150">
        <f t="shared" si="17"/>
        <v>836.96824821972814</v>
      </c>
      <c r="CA23" s="150">
        <f t="shared" si="17"/>
        <v>836.96824821972814</v>
      </c>
      <c r="CB23" s="150">
        <f t="shared" si="17"/>
        <v>836.96824821972814</v>
      </c>
      <c r="CC23" s="150">
        <f t="shared" si="17"/>
        <v>836.96824821972814</v>
      </c>
      <c r="CD23" s="150">
        <f t="shared" si="17"/>
        <v>836.96824821972814</v>
      </c>
      <c r="CE23" s="150">
        <f t="shared" si="17"/>
        <v>836.96824821972814</v>
      </c>
      <c r="CF23" s="150">
        <f t="shared" si="17"/>
        <v>836.96824821972814</v>
      </c>
      <c r="CG23" s="150">
        <f t="shared" si="17"/>
        <v>836.96824821972814</v>
      </c>
      <c r="CH23" s="150">
        <f t="shared" si="17"/>
        <v>836.96824821972814</v>
      </c>
      <c r="CI23" s="150">
        <f t="shared" si="17"/>
        <v>836.96824821972814</v>
      </c>
      <c r="CJ23" s="150">
        <f t="shared" si="17"/>
        <v>836.96824821972814</v>
      </c>
      <c r="CK23" s="150">
        <f t="shared" si="17"/>
        <v>836.96824821972814</v>
      </c>
      <c r="CL23" s="150">
        <f t="shared" si="17"/>
        <v>836.96824821972814</v>
      </c>
      <c r="CM23" s="150">
        <f t="shared" si="17"/>
        <v>836.96824821972814</v>
      </c>
      <c r="CN23" s="150">
        <f t="shared" si="17"/>
        <v>836.96824821972814</v>
      </c>
      <c r="CO23" s="150">
        <f t="shared" si="17"/>
        <v>836.96824821972814</v>
      </c>
      <c r="CP23" s="150">
        <f t="shared" si="17"/>
        <v>836.96824821972814</v>
      </c>
      <c r="CQ23" s="159">
        <f t="shared" si="17"/>
        <v>836.96824821972814</v>
      </c>
      <c r="CR23" s="159">
        <f t="shared" si="17"/>
        <v>836.96824821972814</v>
      </c>
      <c r="CS23" s="159">
        <f t="shared" si="17"/>
        <v>836.96824821972814</v>
      </c>
      <c r="CT23" s="159">
        <f t="shared" si="17"/>
        <v>836.96824821972814</v>
      </c>
      <c r="CU23" s="159">
        <f t="shared" si="17"/>
        <v>836.96824821972814</v>
      </c>
      <c r="CV23" s="159">
        <f t="shared" si="17"/>
        <v>836.96824821972814</v>
      </c>
      <c r="CW23" s="159">
        <f t="shared" si="17"/>
        <v>836.96824821972814</v>
      </c>
      <c r="CX23" s="159">
        <f t="shared" si="17"/>
        <v>836.96824821972814</v>
      </c>
      <c r="CY23" s="159">
        <f t="shared" si="17"/>
        <v>836.96824821972814</v>
      </c>
      <c r="CZ23" s="159">
        <f t="shared" si="17"/>
        <v>836.96824821972814</v>
      </c>
      <c r="DA23" s="159">
        <f t="shared" si="17"/>
        <v>836.96824821972814</v>
      </c>
      <c r="DB23" s="159">
        <f t="shared" si="17"/>
        <v>836.96824821972814</v>
      </c>
      <c r="DC23" s="159">
        <f t="shared" si="17"/>
        <v>836.96824821972814</v>
      </c>
      <c r="DD23" s="159">
        <f t="shared" si="17"/>
        <v>836.96824821972814</v>
      </c>
      <c r="DE23" s="159">
        <f t="shared" si="17"/>
        <v>836.96824821972814</v>
      </c>
      <c r="DF23" s="159">
        <f t="shared" si="17"/>
        <v>836.96824821972814</v>
      </c>
      <c r="DG23" s="159">
        <f t="shared" si="17"/>
        <v>836.96824821972814</v>
      </c>
      <c r="DH23" s="159">
        <f t="shared" si="17"/>
        <v>836.96824821972814</v>
      </c>
      <c r="DI23" s="159">
        <f t="shared" si="17"/>
        <v>836.96824821972814</v>
      </c>
      <c r="DJ23" s="159">
        <f t="shared" si="17"/>
        <v>836.96824821972814</v>
      </c>
      <c r="DK23" s="159">
        <f t="shared" si="17"/>
        <v>836.96824821972814</v>
      </c>
      <c r="DL23" s="159">
        <f t="shared" si="17"/>
        <v>836.96824821972814</v>
      </c>
      <c r="DM23" s="159">
        <f t="shared" si="17"/>
        <v>836.96824821972814</v>
      </c>
      <c r="DN23" s="159">
        <f t="shared" si="17"/>
        <v>836.96824821972814</v>
      </c>
      <c r="DO23" s="159">
        <f t="shared" si="17"/>
        <v>836.96824821972814</v>
      </c>
      <c r="DP23" s="159">
        <f t="shared" si="17"/>
        <v>836.96824821972814</v>
      </c>
      <c r="DQ23" s="159">
        <f t="shared" si="17"/>
        <v>836.96824821972814</v>
      </c>
      <c r="DR23" s="159">
        <f t="shared" si="17"/>
        <v>836.96824821972814</v>
      </c>
    </row>
    <row r="24" spans="2:122" x14ac:dyDescent="0.2">
      <c r="B24" s="147" t="s">
        <v>42</v>
      </c>
      <c r="C24" s="150">
        <f>C22*5.27%/12</f>
        <v>277.69542938284997</v>
      </c>
      <c r="D24" s="150">
        <f t="shared" ref="D24:BO24" si="18">D22*5.27%/12</f>
        <v>275.23928958679136</v>
      </c>
      <c r="E24" s="150">
        <f t="shared" si="18"/>
        <v>272.77236324346171</v>
      </c>
      <c r="F24" s="150">
        <f t="shared" si="18"/>
        <v>270.29460298194095</v>
      </c>
      <c r="G24" s="150">
        <f t="shared" si="18"/>
        <v>267.80596122327165</v>
      </c>
      <c r="H24" s="150">
        <f t="shared" si="18"/>
        <v>265.30639017954553</v>
      </c>
      <c r="I24" s="150">
        <f t="shared" si="18"/>
        <v>262.79584185298569</v>
      </c>
      <c r="J24" s="150">
        <f t="shared" si="18"/>
        <v>260.2742680350251</v>
      </c>
      <c r="K24" s="150">
        <f t="shared" si="18"/>
        <v>257.74162030538065</v>
      </c>
      <c r="L24" s="150">
        <f t="shared" si="18"/>
        <v>255.19785003112347</v>
      </c>
      <c r="M24" s="150">
        <f t="shared" si="18"/>
        <v>252.64290836574514</v>
      </c>
      <c r="N24" s="150">
        <f t="shared" si="18"/>
        <v>250.07674624821973</v>
      </c>
      <c r="O24" s="150">
        <f t="shared" si="18"/>
        <v>247.49931440206157</v>
      </c>
      <c r="P24" s="150">
        <f t="shared" si="18"/>
        <v>244.91056333437896</v>
      </c>
      <c r="Q24" s="150">
        <f t="shared" si="18"/>
        <v>242.31044333492412</v>
      </c>
      <c r="R24" s="150">
        <f t="shared" si="18"/>
        <v>239.69890447513839</v>
      </c>
      <c r="S24" s="150">
        <f t="shared" si="18"/>
        <v>237.07589660719336</v>
      </c>
      <c r="T24" s="150">
        <f t="shared" si="18"/>
        <v>234.44136936302831</v>
      </c>
      <c r="U24" s="150">
        <f t="shared" si="18"/>
        <v>231.79527215338263</v>
      </c>
      <c r="V24" s="150">
        <f t="shared" si="18"/>
        <v>229.13755416682463</v>
      </c>
      <c r="W24" s="150">
        <f t="shared" si="18"/>
        <v>226.46816436877563</v>
      </c>
      <c r="X24" s="150">
        <f t="shared" si="18"/>
        <v>223.7870515005302</v>
      </c>
      <c r="Y24" s="150">
        <f t="shared" si="18"/>
        <v>221.09416407827175</v>
      </c>
      <c r="Z24" s="150">
        <f t="shared" si="18"/>
        <v>218.38945039208386</v>
      </c>
      <c r="AA24" s="150">
        <f t="shared" si="18"/>
        <v>215.67285850495747</v>
      </c>
      <c r="AB24" s="150">
        <f t="shared" si="18"/>
        <v>212.94433625179343</v>
      </c>
      <c r="AC24" s="150">
        <f t="shared" si="18"/>
        <v>210.20383123840091</v>
      </c>
      <c r="AD24" s="150">
        <f t="shared" si="18"/>
        <v>207.45129084049128</v>
      </c>
      <c r="AE24" s="150">
        <f t="shared" si="18"/>
        <v>204.68666220266743</v>
      </c>
      <c r="AF24" s="150">
        <f t="shared" si="18"/>
        <v>201.9098922374092</v>
      </c>
      <c r="AG24" s="150">
        <f t="shared" si="18"/>
        <v>199.12092762405351</v>
      </c>
      <c r="AH24" s="150">
        <f t="shared" si="18"/>
        <v>196.31971480777085</v>
      </c>
      <c r="AI24" s="150">
        <f t="shared" si="18"/>
        <v>193.50619999853666</v>
      </c>
      <c r="AJ24" s="150">
        <f t="shared" si="18"/>
        <v>190.68032917009859</v>
      </c>
      <c r="AK24" s="150">
        <f t="shared" si="18"/>
        <v>187.84204805893896</v>
      </c>
      <c r="AL24" s="150">
        <f t="shared" si="18"/>
        <v>184.99130216323283</v>
      </c>
      <c r="AM24" s="150">
        <f t="shared" si="18"/>
        <v>182.12803674180137</v>
      </c>
      <c r="AN24" s="150">
        <f t="shared" si="18"/>
        <v>179.25219681306086</v>
      </c>
      <c r="AO24" s="150">
        <f t="shared" si="18"/>
        <v>176.36372715396658</v>
      </c>
      <c r="AP24" s="150">
        <f t="shared" si="18"/>
        <v>173.46257229895278</v>
      </c>
      <c r="AQ24" s="150">
        <f t="shared" si="18"/>
        <v>170.5486765388674</v>
      </c>
      <c r="AR24" s="150">
        <f t="shared" si="18"/>
        <v>167.62198391990228</v>
      </c>
      <c r="AS24" s="150">
        <f t="shared" si="18"/>
        <v>164.68243824251886</v>
      </c>
      <c r="AT24" s="150">
        <f t="shared" si="18"/>
        <v>161.72998306036894</v>
      </c>
      <c r="AU24" s="150">
        <f t="shared" si="18"/>
        <v>158.76456167921074</v>
      </c>
      <c r="AV24" s="150">
        <f t="shared" si="18"/>
        <v>155.78611715582031</v>
      </c>
      <c r="AW24" s="150">
        <f t="shared" si="18"/>
        <v>152.794592296898</v>
      </c>
      <c r="AX24" s="150">
        <f t="shared" si="18"/>
        <v>149.78992965797025</v>
      </c>
      <c r="AY24" s="150">
        <f t="shared" si="18"/>
        <v>146.77207154228651</v>
      </c>
      <c r="AZ24" s="150">
        <f t="shared" si="18"/>
        <v>143.74095999971141</v>
      </c>
      <c r="BA24" s="150">
        <f t="shared" si="18"/>
        <v>140.69653682561184</v>
      </c>
      <c r="BB24" s="150">
        <f t="shared" si="18"/>
        <v>137.63874355973934</v>
      </c>
      <c r="BC24" s="150">
        <f t="shared" si="18"/>
        <v>134.56752148510756</v>
      </c>
      <c r="BD24" s="150">
        <f t="shared" si="18"/>
        <v>131.48281162686467</v>
      </c>
      <c r="BE24" s="150">
        <f t="shared" si="18"/>
        <v>128.38455475116103</v>
      </c>
      <c r="BF24" s="150">
        <f t="shared" si="18"/>
        <v>125.27269136401156</v>
      </c>
      <c r="BG24" s="150">
        <f t="shared" si="18"/>
        <v>122.14716171015353</v>
      </c>
      <c r="BH24" s="150">
        <f t="shared" si="18"/>
        <v>119.00790577189899</v>
      </c>
      <c r="BI24" s="150">
        <f t="shared" si="18"/>
        <v>115.85486326798228</v>
      </c>
      <c r="BJ24" s="164">
        <f t="shared" si="18"/>
        <v>112.6879736524025</v>
      </c>
      <c r="BK24" s="150">
        <f t="shared" si="18"/>
        <v>109.50717611326102</v>
      </c>
      <c r="BL24" s="150">
        <f t="shared" si="18"/>
        <v>106.31240957159343</v>
      </c>
      <c r="BM24" s="150">
        <f t="shared" si="18"/>
        <v>103.10361268019706</v>
      </c>
      <c r="BN24" s="150">
        <f t="shared" si="18"/>
        <v>99.880723822452623</v>
      </c>
      <c r="BO24" s="150">
        <f t="shared" si="18"/>
        <v>96.643681111141234</v>
      </c>
      <c r="BP24" s="150">
        <f t="shared" ref="BP24:DR24" si="19">BP22*5.27%/12</f>
        <v>93.392422387256033</v>
      </c>
      <c r="BQ24" s="150">
        <f t="shared" si="19"/>
        <v>90.126885218808425</v>
      </c>
      <c r="BR24" s="150">
        <f t="shared" si="19"/>
        <v>86.847006899629392</v>
      </c>
      <c r="BS24" s="150">
        <f t="shared" si="19"/>
        <v>83.552724448165279</v>
      </c>
      <c r="BT24" s="150">
        <f t="shared" si="19"/>
        <v>80.243974606268509</v>
      </c>
      <c r="BU24" s="150">
        <f t="shared" si="19"/>
        <v>76.920693837982711</v>
      </c>
      <c r="BV24" s="150">
        <f t="shared" si="19"/>
        <v>73.582818328322887</v>
      </c>
      <c r="BW24" s="150">
        <f t="shared" si="19"/>
        <v>70.230283982049798</v>
      </c>
      <c r="BX24" s="150">
        <f t="shared" si="19"/>
        <v>66.863026422439333</v>
      </c>
      <c r="BY24" s="150">
        <f t="shared" si="19"/>
        <v>63.480980990046241</v>
      </c>
      <c r="BZ24" s="150">
        <f t="shared" si="19"/>
        <v>60.084082741462559</v>
      </c>
      <c r="CA24" s="150">
        <f t="shared" si="19"/>
        <v>56.672266448070502</v>
      </c>
      <c r="CB24" s="150">
        <f t="shared" si="19"/>
        <v>53.245466594789967</v>
      </c>
      <c r="CC24" s="150">
        <f t="shared" si="19"/>
        <v>49.803617378820455</v>
      </c>
      <c r="CD24" s="150">
        <f t="shared" si="19"/>
        <v>46.346652708377462</v>
      </c>
      <c r="CE24" s="150">
        <f t="shared" si="19"/>
        <v>42.874506201423451</v>
      </c>
      <c r="CF24" s="150">
        <f t="shared" si="19"/>
        <v>39.387111184393056</v>
      </c>
      <c r="CG24" s="150">
        <f t="shared" si="19"/>
        <v>35.884400690912877</v>
      </c>
      <c r="CH24" s="150">
        <f t="shared" si="19"/>
        <v>32.366307460515493</v>
      </c>
      <c r="CI24" s="150">
        <f t="shared" si="19"/>
        <v>28.832763937347952</v>
      </c>
      <c r="CJ24" s="150">
        <f t="shared" si="19"/>
        <v>25.283702268874496</v>
      </c>
      <c r="CK24" s="150">
        <f t="shared" si="19"/>
        <v>21.719054304573671</v>
      </c>
      <c r="CL24" s="150">
        <f t="shared" si="19"/>
        <v>18.138751594629618</v>
      </c>
      <c r="CM24" s="150">
        <f t="shared" si="19"/>
        <v>14.542725388617725</v>
      </c>
      <c r="CN24" s="150">
        <f t="shared" si="19"/>
        <v>10.930906634184433</v>
      </c>
      <c r="CO24" s="150">
        <f t="shared" si="19"/>
        <v>7.3032259757212543</v>
      </c>
      <c r="CP24" s="150">
        <f t="shared" si="19"/>
        <v>3.6596137530329904</v>
      </c>
      <c r="CQ24" s="159">
        <f t="shared" si="19"/>
        <v>8.787234643629442E-14</v>
      </c>
      <c r="CR24" s="159">
        <f t="shared" si="19"/>
        <v>-3.6756855567648841</v>
      </c>
      <c r="CS24" s="159">
        <f t="shared" si="19"/>
        <v>-7.3675134992666491</v>
      </c>
      <c r="CT24" s="159">
        <f t="shared" si="19"/>
        <v>-11.075554719482568</v>
      </c>
      <c r="CU24" s="159">
        <f t="shared" si="19"/>
        <v>-14.799880420723936</v>
      </c>
      <c r="CV24" s="159">
        <f t="shared" si="19"/>
        <v>-18.540562119003255</v>
      </c>
      <c r="CW24" s="159">
        <f t="shared" si="19"/>
        <v>-22.297671644407515</v>
      </c>
      <c r="CX24" s="159">
        <f t="shared" si="19"/>
        <v>-26.071281142477513</v>
      </c>
      <c r="CY24" s="159">
        <f t="shared" si="19"/>
        <v>-29.861463075593203</v>
      </c>
      <c r="CZ24" s="159">
        <f t="shared" si="19"/>
        <v>-33.668290224365151</v>
      </c>
      <c r="DA24" s="159">
        <f t="shared" si="19"/>
        <v>-37.491835689032122</v>
      </c>
      <c r="DB24" s="159">
        <f t="shared" si="19"/>
        <v>-41.332172890864761</v>
      </c>
      <c r="DC24" s="159">
        <f t="shared" si="19"/>
        <v>-45.189375573575454</v>
      </c>
      <c r="DD24" s="159">
        <f t="shared" si="19"/>
        <v>-49.063517804734374</v>
      </c>
      <c r="DE24" s="159">
        <f t="shared" si="19"/>
        <v>-52.95467397719181</v>
      </c>
      <c r="DF24" s="159">
        <f t="shared" si="19"/>
        <v>-56.862918810506613</v>
      </c>
      <c r="DG24" s="159">
        <f t="shared" si="19"/>
        <v>-60.78832735238106</v>
      </c>
      <c r="DH24" s="159">
        <f t="shared" si="19"/>
        <v>-64.730974980101905</v>
      </c>
      <c r="DI24" s="159">
        <f t="shared" si="19"/>
        <v>-68.690937401987824</v>
      </c>
      <c r="DJ24" s="159">
        <f t="shared" si="19"/>
        <v>-72.668290658843205</v>
      </c>
      <c r="DK24" s="159">
        <f t="shared" si="19"/>
        <v>-76.663111125418254</v>
      </c>
      <c r="DL24" s="159">
        <f t="shared" si="19"/>
        <v>-80.675475511875689</v>
      </c>
      <c r="DM24" s="159">
        <f t="shared" si="19"/>
        <v>-84.705460865263646</v>
      </c>
      <c r="DN24" s="159">
        <f t="shared" si="19"/>
        <v>-88.753144570995232</v>
      </c>
      <c r="DO24" s="159">
        <f t="shared" si="19"/>
        <v>-92.818604354334511</v>
      </c>
      <c r="DP24" s="159">
        <f t="shared" si="19"/>
        <v>-96.901918281888925</v>
      </c>
      <c r="DQ24" s="159">
        <f t="shared" si="19"/>
        <v>-101.00316476310853</v>
      </c>
      <c r="DR24" s="159">
        <f t="shared" si="19"/>
        <v>-105.12242255179147</v>
      </c>
    </row>
    <row r="25" spans="2:122" x14ac:dyDescent="0.2">
      <c r="B25" s="147" t="s">
        <v>43</v>
      </c>
      <c r="C25" s="150">
        <f>C23-C24</f>
        <v>559.27281883687817</v>
      </c>
      <c r="D25" s="150">
        <f>D23-D24</f>
        <v>561.72895863293684</v>
      </c>
      <c r="E25" s="150">
        <f t="shared" ref="E25:BP25" si="20">E23-E24</f>
        <v>564.19588497626637</v>
      </c>
      <c r="F25" s="150">
        <f t="shared" si="20"/>
        <v>566.67364523778724</v>
      </c>
      <c r="G25" s="150">
        <f t="shared" si="20"/>
        <v>569.16228699645649</v>
      </c>
      <c r="H25" s="150">
        <f t="shared" si="20"/>
        <v>571.66185804018255</v>
      </c>
      <c r="I25" s="150">
        <f t="shared" si="20"/>
        <v>574.17240636674251</v>
      </c>
      <c r="J25" s="150">
        <f t="shared" si="20"/>
        <v>576.69398018470304</v>
      </c>
      <c r="K25" s="150">
        <f t="shared" si="20"/>
        <v>579.22662791434755</v>
      </c>
      <c r="L25" s="150">
        <f t="shared" si="20"/>
        <v>581.77039818860464</v>
      </c>
      <c r="M25" s="150">
        <f t="shared" si="20"/>
        <v>584.325339853983</v>
      </c>
      <c r="N25" s="150">
        <f t="shared" si="20"/>
        <v>586.89150197150843</v>
      </c>
      <c r="O25" s="150">
        <f t="shared" si="20"/>
        <v>589.46893381766654</v>
      </c>
      <c r="P25" s="150">
        <f t="shared" si="20"/>
        <v>592.0576848853492</v>
      </c>
      <c r="Q25" s="150">
        <f t="shared" si="20"/>
        <v>594.65780488480402</v>
      </c>
      <c r="R25" s="150">
        <f t="shared" si="20"/>
        <v>597.26934374458972</v>
      </c>
      <c r="S25" s="150">
        <f t="shared" si="20"/>
        <v>599.89235161253475</v>
      </c>
      <c r="T25" s="150">
        <f t="shared" si="20"/>
        <v>602.5268788566998</v>
      </c>
      <c r="U25" s="150">
        <f t="shared" si="20"/>
        <v>605.17297606634554</v>
      </c>
      <c r="V25" s="150">
        <f t="shared" si="20"/>
        <v>607.83069405290348</v>
      </c>
      <c r="W25" s="150">
        <f t="shared" si="20"/>
        <v>610.50008385095248</v>
      </c>
      <c r="X25" s="150">
        <f t="shared" si="20"/>
        <v>613.18119671919794</v>
      </c>
      <c r="Y25" s="150">
        <f t="shared" si="20"/>
        <v>615.87408414145636</v>
      </c>
      <c r="Z25" s="150">
        <f t="shared" si="20"/>
        <v>618.57879782764428</v>
      </c>
      <c r="AA25" s="150">
        <f t="shared" si="20"/>
        <v>621.29538971477064</v>
      </c>
      <c r="AB25" s="150">
        <f t="shared" si="20"/>
        <v>624.02391196793474</v>
      </c>
      <c r="AC25" s="150">
        <f t="shared" si="20"/>
        <v>626.76441698132726</v>
      </c>
      <c r="AD25" s="150">
        <f t="shared" si="20"/>
        <v>629.51695737923683</v>
      </c>
      <c r="AE25" s="150">
        <f t="shared" si="20"/>
        <v>632.2815860170607</v>
      </c>
      <c r="AF25" s="150">
        <f t="shared" si="20"/>
        <v>635.05835598231897</v>
      </c>
      <c r="AG25" s="150">
        <f t="shared" si="20"/>
        <v>637.84732059567466</v>
      </c>
      <c r="AH25" s="150">
        <f t="shared" si="20"/>
        <v>640.64853341195726</v>
      </c>
      <c r="AI25" s="150">
        <f t="shared" si="20"/>
        <v>643.46204822119148</v>
      </c>
      <c r="AJ25" s="150">
        <f t="shared" si="20"/>
        <v>646.28791904962952</v>
      </c>
      <c r="AK25" s="150">
        <f t="shared" si="20"/>
        <v>649.12620016078915</v>
      </c>
      <c r="AL25" s="150">
        <f t="shared" si="20"/>
        <v>651.97694605649531</v>
      </c>
      <c r="AM25" s="150">
        <f t="shared" si="20"/>
        <v>654.8402114779268</v>
      </c>
      <c r="AN25" s="150">
        <f t="shared" si="20"/>
        <v>657.71605140666725</v>
      </c>
      <c r="AO25" s="150">
        <f t="shared" si="20"/>
        <v>660.60452106576156</v>
      </c>
      <c r="AP25" s="150">
        <f t="shared" si="20"/>
        <v>663.50567592077539</v>
      </c>
      <c r="AQ25" s="150">
        <f t="shared" si="20"/>
        <v>666.41957168086071</v>
      </c>
      <c r="AR25" s="150">
        <f t="shared" si="20"/>
        <v>669.34626429982586</v>
      </c>
      <c r="AS25" s="150">
        <f t="shared" si="20"/>
        <v>672.28580997720928</v>
      </c>
      <c r="AT25" s="150">
        <f t="shared" si="20"/>
        <v>675.23826515935923</v>
      </c>
      <c r="AU25" s="150">
        <f t="shared" si="20"/>
        <v>678.20368654051742</v>
      </c>
      <c r="AV25" s="150">
        <f t="shared" si="20"/>
        <v>681.18213106390783</v>
      </c>
      <c r="AW25" s="150">
        <f t="shared" si="20"/>
        <v>684.17365592283011</v>
      </c>
      <c r="AX25" s="150">
        <f t="shared" si="20"/>
        <v>687.17831856175792</v>
      </c>
      <c r="AY25" s="150">
        <f t="shared" si="20"/>
        <v>690.1961766774416</v>
      </c>
      <c r="AZ25" s="150">
        <f t="shared" si="20"/>
        <v>693.2272882200167</v>
      </c>
      <c r="BA25" s="150">
        <f t="shared" si="20"/>
        <v>696.27171139411632</v>
      </c>
      <c r="BB25" s="150">
        <f t="shared" si="20"/>
        <v>699.32950465998874</v>
      </c>
      <c r="BC25" s="150">
        <f t="shared" si="20"/>
        <v>702.40072673462055</v>
      </c>
      <c r="BD25" s="150">
        <f t="shared" si="20"/>
        <v>705.48543659286349</v>
      </c>
      <c r="BE25" s="150">
        <f t="shared" si="20"/>
        <v>708.58369346856716</v>
      </c>
      <c r="BF25" s="150">
        <f t="shared" si="20"/>
        <v>711.69555685571663</v>
      </c>
      <c r="BG25" s="150">
        <f t="shared" si="20"/>
        <v>714.82108650957457</v>
      </c>
      <c r="BH25" s="150">
        <f t="shared" si="20"/>
        <v>717.96034244782913</v>
      </c>
      <c r="BI25" s="150">
        <f t="shared" si="20"/>
        <v>721.11338495174584</v>
      </c>
      <c r="BJ25" s="164">
        <f t="shared" si="20"/>
        <v>724.28027456732559</v>
      </c>
      <c r="BK25" s="150">
        <f t="shared" si="20"/>
        <v>727.4610721064671</v>
      </c>
      <c r="BL25" s="150">
        <f t="shared" si="20"/>
        <v>730.6558386481347</v>
      </c>
      <c r="BM25" s="150">
        <f t="shared" si="20"/>
        <v>733.86463553953104</v>
      </c>
      <c r="BN25" s="150">
        <f t="shared" si="20"/>
        <v>737.0875243972755</v>
      </c>
      <c r="BO25" s="150">
        <f t="shared" si="20"/>
        <v>740.32456710858696</v>
      </c>
      <c r="BP25" s="150">
        <f t="shared" si="20"/>
        <v>743.57582583247211</v>
      </c>
      <c r="BQ25" s="150">
        <f t="shared" ref="BQ25:DR25" si="21">BQ23-BQ24</f>
        <v>746.84136300091973</v>
      </c>
      <c r="BR25" s="150">
        <f t="shared" si="21"/>
        <v>750.12124132009876</v>
      </c>
      <c r="BS25" s="150">
        <f t="shared" si="21"/>
        <v>753.4155237715629</v>
      </c>
      <c r="BT25" s="150">
        <f t="shared" si="21"/>
        <v>756.72427361345967</v>
      </c>
      <c r="BU25" s="150">
        <f t="shared" si="21"/>
        <v>760.04755438174539</v>
      </c>
      <c r="BV25" s="150">
        <f t="shared" si="21"/>
        <v>763.38542989140524</v>
      </c>
      <c r="BW25" s="150">
        <f t="shared" si="21"/>
        <v>766.7379642376784</v>
      </c>
      <c r="BX25" s="150">
        <f t="shared" si="21"/>
        <v>770.10522179728878</v>
      </c>
      <c r="BY25" s="150">
        <f t="shared" si="21"/>
        <v>773.48726722968195</v>
      </c>
      <c r="BZ25" s="150">
        <f t="shared" si="21"/>
        <v>776.88416547826557</v>
      </c>
      <c r="CA25" s="150">
        <f t="shared" si="21"/>
        <v>780.29598177165758</v>
      </c>
      <c r="CB25" s="150">
        <f t="shared" si="21"/>
        <v>783.72278162493819</v>
      </c>
      <c r="CC25" s="150">
        <f t="shared" si="21"/>
        <v>787.16463084090765</v>
      </c>
      <c r="CD25" s="150">
        <f t="shared" si="21"/>
        <v>790.62159551135073</v>
      </c>
      <c r="CE25" s="150">
        <f t="shared" si="21"/>
        <v>794.09374201830474</v>
      </c>
      <c r="CF25" s="150">
        <f t="shared" si="21"/>
        <v>797.58113703533513</v>
      </c>
      <c r="CG25" s="150">
        <f t="shared" si="21"/>
        <v>801.08384752881523</v>
      </c>
      <c r="CH25" s="150">
        <f t="shared" si="21"/>
        <v>804.60194075921265</v>
      </c>
      <c r="CI25" s="150">
        <f t="shared" si="21"/>
        <v>808.13548428238016</v>
      </c>
      <c r="CJ25" s="150">
        <f t="shared" si="21"/>
        <v>811.68454595085359</v>
      </c>
      <c r="CK25" s="150">
        <f t="shared" si="21"/>
        <v>815.24919391515448</v>
      </c>
      <c r="CL25" s="150">
        <f t="shared" si="21"/>
        <v>818.8294966250985</v>
      </c>
      <c r="CM25" s="150">
        <f t="shared" si="21"/>
        <v>822.42552283111036</v>
      </c>
      <c r="CN25" s="150">
        <f t="shared" si="21"/>
        <v>826.03734158554369</v>
      </c>
      <c r="CO25" s="150">
        <f t="shared" si="21"/>
        <v>829.66502224400688</v>
      </c>
      <c r="CP25" s="150">
        <f t="shared" si="21"/>
        <v>833.30863446669514</v>
      </c>
      <c r="CQ25" s="159">
        <f t="shared" si="21"/>
        <v>836.96824821972803</v>
      </c>
      <c r="CR25" s="159">
        <f t="shared" si="21"/>
        <v>840.64393377649299</v>
      </c>
      <c r="CS25" s="159">
        <f t="shared" si="21"/>
        <v>844.33576171899483</v>
      </c>
      <c r="CT25" s="159">
        <f t="shared" si="21"/>
        <v>848.04380293921076</v>
      </c>
      <c r="CU25" s="159">
        <f t="shared" si="21"/>
        <v>851.76812864045212</v>
      </c>
      <c r="CV25" s="159">
        <f t="shared" si="21"/>
        <v>855.50881033873134</v>
      </c>
      <c r="CW25" s="159">
        <f t="shared" si="21"/>
        <v>859.26591986413564</v>
      </c>
      <c r="CX25" s="159">
        <f t="shared" si="21"/>
        <v>863.0395293622056</v>
      </c>
      <c r="CY25" s="159">
        <f t="shared" si="21"/>
        <v>866.82971129532132</v>
      </c>
      <c r="CZ25" s="159">
        <f t="shared" si="21"/>
        <v>870.63653844409328</v>
      </c>
      <c r="DA25" s="159">
        <f t="shared" si="21"/>
        <v>874.46008390876023</v>
      </c>
      <c r="DB25" s="159">
        <f t="shared" si="21"/>
        <v>878.30042111059288</v>
      </c>
      <c r="DC25" s="159">
        <f t="shared" si="21"/>
        <v>882.15762379330363</v>
      </c>
      <c r="DD25" s="159">
        <f t="shared" si="21"/>
        <v>886.03176602446251</v>
      </c>
      <c r="DE25" s="159">
        <f t="shared" si="21"/>
        <v>889.9229221969199</v>
      </c>
      <c r="DF25" s="159">
        <f t="shared" si="21"/>
        <v>893.83116703023472</v>
      </c>
      <c r="DG25" s="159">
        <f t="shared" si="21"/>
        <v>897.75657557210923</v>
      </c>
      <c r="DH25" s="159">
        <f t="shared" si="21"/>
        <v>901.69922319983004</v>
      </c>
      <c r="DI25" s="159">
        <f t="shared" si="21"/>
        <v>905.65918562171601</v>
      </c>
      <c r="DJ25" s="159">
        <f t="shared" si="21"/>
        <v>909.6365388785714</v>
      </c>
      <c r="DK25" s="159">
        <f t="shared" si="21"/>
        <v>913.63135934514639</v>
      </c>
      <c r="DL25" s="159">
        <f t="shared" si="21"/>
        <v>917.64372373160381</v>
      </c>
      <c r="DM25" s="159">
        <f t="shared" si="21"/>
        <v>921.67370908499174</v>
      </c>
      <c r="DN25" s="159">
        <f t="shared" si="21"/>
        <v>925.72139279072337</v>
      </c>
      <c r="DO25" s="159">
        <f t="shared" si="21"/>
        <v>929.78685257406266</v>
      </c>
      <c r="DP25" s="159">
        <f t="shared" si="21"/>
        <v>933.87016650161706</v>
      </c>
      <c r="DQ25" s="159">
        <f t="shared" si="21"/>
        <v>937.97141298283668</v>
      </c>
      <c r="DR25" s="159">
        <f t="shared" si="21"/>
        <v>942.09067077151963</v>
      </c>
    </row>
    <row r="26" spans="2:122" x14ac:dyDescent="0.2">
      <c r="B26" s="147" t="s">
        <v>88</v>
      </c>
      <c r="C26" s="150">
        <f>C22-C25</f>
        <v>62673.083017865203</v>
      </c>
      <c r="D26" s="150">
        <f>D22-D25</f>
        <v>62111.354059232268</v>
      </c>
      <c r="E26" s="150">
        <f t="shared" ref="E26:BP26" si="22">E22-E25</f>
        <v>61547.158174256001</v>
      </c>
      <c r="F26" s="150">
        <f t="shared" si="22"/>
        <v>60980.484529018213</v>
      </c>
      <c r="G26" s="150">
        <f t="shared" si="22"/>
        <v>60411.322242021757</v>
      </c>
      <c r="H26" s="150">
        <f t="shared" si="22"/>
        <v>59839.660383981573</v>
      </c>
      <c r="I26" s="150">
        <f t="shared" si="22"/>
        <v>59265.48797761483</v>
      </c>
      <c r="J26" s="150">
        <f t="shared" si="22"/>
        <v>58688.793997430126</v>
      </c>
      <c r="K26" s="150">
        <f t="shared" si="22"/>
        <v>58109.567369515782</v>
      </c>
      <c r="L26" s="150">
        <f t="shared" si="22"/>
        <v>57527.796971327174</v>
      </c>
      <c r="M26" s="150">
        <f t="shared" si="22"/>
        <v>56943.471631473192</v>
      </c>
      <c r="N26" s="150">
        <f t="shared" si="22"/>
        <v>56356.580129501686</v>
      </c>
      <c r="O26" s="150">
        <f t="shared" si="22"/>
        <v>55767.111195684018</v>
      </c>
      <c r="P26" s="150">
        <f t="shared" si="22"/>
        <v>55175.053510798665</v>
      </c>
      <c r="Q26" s="150">
        <f t="shared" si="22"/>
        <v>54580.395705913863</v>
      </c>
      <c r="R26" s="150">
        <f t="shared" si="22"/>
        <v>53983.126362169271</v>
      </c>
      <c r="S26" s="150">
        <f t="shared" si="22"/>
        <v>53383.234010556735</v>
      </c>
      <c r="T26" s="150">
        <f t="shared" si="22"/>
        <v>52780.707131700037</v>
      </c>
      <c r="U26" s="150">
        <f t="shared" si="22"/>
        <v>52175.534155633693</v>
      </c>
      <c r="V26" s="150">
        <f t="shared" si="22"/>
        <v>51567.703461580793</v>
      </c>
      <c r="W26" s="150">
        <f t="shared" si="22"/>
        <v>50957.203377729842</v>
      </c>
      <c r="X26" s="150">
        <f t="shared" si="22"/>
        <v>50344.022181010645</v>
      </c>
      <c r="Y26" s="150">
        <f t="shared" si="22"/>
        <v>49728.14809686919</v>
      </c>
      <c r="Z26" s="150">
        <f t="shared" si="22"/>
        <v>49109.569299041548</v>
      </c>
      <c r="AA26" s="150">
        <f t="shared" si="22"/>
        <v>48488.273909326781</v>
      </c>
      <c r="AB26" s="150">
        <f t="shared" si="22"/>
        <v>47864.249997358849</v>
      </c>
      <c r="AC26" s="150">
        <f t="shared" si="22"/>
        <v>47237.485580377521</v>
      </c>
      <c r="AD26" s="150">
        <f t="shared" si="22"/>
        <v>46607.968622998284</v>
      </c>
      <c r="AE26" s="150">
        <f t="shared" si="22"/>
        <v>45975.687036981224</v>
      </c>
      <c r="AF26" s="150">
        <f t="shared" si="22"/>
        <v>45340.628680998903</v>
      </c>
      <c r="AG26" s="150">
        <f t="shared" si="22"/>
        <v>44702.781360403227</v>
      </c>
      <c r="AH26" s="150">
        <f t="shared" si="22"/>
        <v>44062.13282699127</v>
      </c>
      <c r="AI26" s="150">
        <f t="shared" si="22"/>
        <v>43418.67077877008</v>
      </c>
      <c r="AJ26" s="150">
        <f t="shared" si="22"/>
        <v>42772.382859720448</v>
      </c>
      <c r="AK26" s="150">
        <f t="shared" si="22"/>
        <v>42123.256659559658</v>
      </c>
      <c r="AL26" s="150">
        <f t="shared" si="22"/>
        <v>41471.279713503165</v>
      </c>
      <c r="AM26" s="150">
        <f t="shared" si="22"/>
        <v>40816.439502025241</v>
      </c>
      <c r="AN26" s="150">
        <f t="shared" si="22"/>
        <v>40158.723450618578</v>
      </c>
      <c r="AO26" s="150">
        <f t="shared" si="22"/>
        <v>39498.118929552817</v>
      </c>
      <c r="AP26" s="150">
        <f t="shared" si="22"/>
        <v>38834.613253632044</v>
      </c>
      <c r="AQ26" s="150">
        <f t="shared" si="22"/>
        <v>38168.193681951183</v>
      </c>
      <c r="AR26" s="150">
        <f t="shared" si="22"/>
        <v>37498.847417651355</v>
      </c>
      <c r="AS26" s="150">
        <f t="shared" si="22"/>
        <v>36826.561607674143</v>
      </c>
      <c r="AT26" s="150">
        <f t="shared" si="22"/>
        <v>36151.323342514785</v>
      </c>
      <c r="AU26" s="150">
        <f t="shared" si="22"/>
        <v>35473.119655974268</v>
      </c>
      <c r="AV26" s="150">
        <f t="shared" si="22"/>
        <v>34791.937524910361</v>
      </c>
      <c r="AW26" s="150">
        <f t="shared" si="22"/>
        <v>34107.763868987531</v>
      </c>
      <c r="AX26" s="150">
        <f t="shared" si="22"/>
        <v>33420.585550425771</v>
      </c>
      <c r="AY26" s="150">
        <f t="shared" si="22"/>
        <v>32730.38937374833</v>
      </c>
      <c r="AZ26" s="150">
        <f t="shared" si="22"/>
        <v>32037.162085528314</v>
      </c>
      <c r="BA26" s="150">
        <f t="shared" si="22"/>
        <v>31340.890374134196</v>
      </c>
      <c r="BB26" s="150">
        <f t="shared" si="22"/>
        <v>30641.560869474208</v>
      </c>
      <c r="BC26" s="150">
        <f t="shared" si="22"/>
        <v>29939.160142739587</v>
      </c>
      <c r="BD26" s="150">
        <f t="shared" si="22"/>
        <v>29233.674706146725</v>
      </c>
      <c r="BE26" s="150">
        <f t="shared" si="22"/>
        <v>28525.091012678156</v>
      </c>
      <c r="BF26" s="150">
        <f t="shared" si="22"/>
        <v>27813.39545582244</v>
      </c>
      <c r="BG26" s="150">
        <f t="shared" si="22"/>
        <v>27098.574369312864</v>
      </c>
      <c r="BH26" s="150">
        <f t="shared" si="22"/>
        <v>26380.614026865034</v>
      </c>
      <c r="BI26" s="150">
        <f t="shared" si="22"/>
        <v>25659.500641913288</v>
      </c>
      <c r="BJ26" s="164">
        <f t="shared" si="22"/>
        <v>24935.220367345963</v>
      </c>
      <c r="BK26" s="150">
        <f t="shared" si="22"/>
        <v>24207.759295239495</v>
      </c>
      <c r="BL26" s="150">
        <f t="shared" si="22"/>
        <v>23477.103456591361</v>
      </c>
      <c r="BM26" s="150">
        <f t="shared" si="22"/>
        <v>22743.238821051829</v>
      </c>
      <c r="BN26" s="150">
        <f t="shared" si="22"/>
        <v>22006.151296654552</v>
      </c>
      <c r="BO26" s="150">
        <f t="shared" si="22"/>
        <v>21265.826729545966</v>
      </c>
      <c r="BP26" s="150">
        <f t="shared" si="22"/>
        <v>20522.250903713495</v>
      </c>
      <c r="BQ26" s="150">
        <f t="shared" ref="BQ26:DR26" si="23">BQ22-BQ25</f>
        <v>19775.409540712575</v>
      </c>
      <c r="BR26" s="150">
        <f t="shared" si="23"/>
        <v>19025.288299392476</v>
      </c>
      <c r="BS26" s="150">
        <f t="shared" si="23"/>
        <v>18271.872775620912</v>
      </c>
      <c r="BT26" s="150">
        <f t="shared" si="23"/>
        <v>17515.148502007451</v>
      </c>
      <c r="BU26" s="150">
        <f t="shared" si="23"/>
        <v>16755.100947625706</v>
      </c>
      <c r="BV26" s="150">
        <f t="shared" si="23"/>
        <v>15991.715517734301</v>
      </c>
      <c r="BW26" s="150">
        <f t="shared" si="23"/>
        <v>15224.977553496623</v>
      </c>
      <c r="BX26" s="150">
        <f t="shared" si="23"/>
        <v>14454.872331699335</v>
      </c>
      <c r="BY26" s="150">
        <f t="shared" si="23"/>
        <v>13681.385064469652</v>
      </c>
      <c r="BZ26" s="150">
        <f t="shared" si="23"/>
        <v>12904.500898991386</v>
      </c>
      <c r="CA26" s="150">
        <f t="shared" si="23"/>
        <v>12124.204917219728</v>
      </c>
      <c r="CB26" s="150">
        <f t="shared" si="23"/>
        <v>11340.48213559479</v>
      </c>
      <c r="CC26" s="150">
        <f t="shared" si="23"/>
        <v>10553.317504753883</v>
      </c>
      <c r="CD26" s="150">
        <f t="shared" si="23"/>
        <v>9762.6959092425313</v>
      </c>
      <c r="CE26" s="150">
        <f t="shared" si="23"/>
        <v>8968.6021672242259</v>
      </c>
      <c r="CF26" s="150">
        <f t="shared" si="23"/>
        <v>8171.021030188891</v>
      </c>
      <c r="CG26" s="150">
        <f t="shared" si="23"/>
        <v>7369.9371826600755</v>
      </c>
      <c r="CH26" s="150">
        <f t="shared" si="23"/>
        <v>6565.3352419008625</v>
      </c>
      <c r="CI26" s="150">
        <f t="shared" si="23"/>
        <v>5757.1997576184822</v>
      </c>
      <c r="CJ26" s="150">
        <f t="shared" si="23"/>
        <v>4945.515211667629</v>
      </c>
      <c r="CK26" s="150">
        <f t="shared" si="23"/>
        <v>4130.2660177524749</v>
      </c>
      <c r="CL26" s="150">
        <f t="shared" si="23"/>
        <v>3311.4365211273762</v>
      </c>
      <c r="CM26" s="150">
        <f t="shared" si="23"/>
        <v>2489.0109982962658</v>
      </c>
      <c r="CN26" s="150">
        <f t="shared" si="23"/>
        <v>1662.973656710722</v>
      </c>
      <c r="CO26" s="150">
        <f t="shared" si="23"/>
        <v>833.30863446671515</v>
      </c>
      <c r="CP26" s="150">
        <f t="shared" si="23"/>
        <v>2.0008883439004421E-11</v>
      </c>
      <c r="CQ26" s="159">
        <f t="shared" si="23"/>
        <v>-836.96824821970802</v>
      </c>
      <c r="CR26" s="159">
        <f t="shared" si="23"/>
        <v>-1677.6121819962009</v>
      </c>
      <c r="CS26" s="159">
        <f t="shared" si="23"/>
        <v>-2521.9479437151958</v>
      </c>
      <c r="CT26" s="159">
        <f t="shared" si="23"/>
        <v>-3369.9917466544066</v>
      </c>
      <c r="CU26" s="159">
        <f t="shared" si="23"/>
        <v>-4221.7598752948588</v>
      </c>
      <c r="CV26" s="159">
        <f t="shared" si="23"/>
        <v>-5077.2686856335904</v>
      </c>
      <c r="CW26" s="159">
        <f t="shared" si="23"/>
        <v>-5936.5346054977263</v>
      </c>
      <c r="CX26" s="159">
        <f t="shared" si="23"/>
        <v>-6799.5741348599322</v>
      </c>
      <c r="CY26" s="159">
        <f t="shared" si="23"/>
        <v>-7666.4038461552536</v>
      </c>
      <c r="CZ26" s="159">
        <f t="shared" si="23"/>
        <v>-8537.040384599346</v>
      </c>
      <c r="DA26" s="159">
        <f t="shared" si="23"/>
        <v>-9411.5004685081058</v>
      </c>
      <c r="DB26" s="159">
        <f t="shared" si="23"/>
        <v>-10289.800889618698</v>
      </c>
      <c r="DC26" s="159">
        <f t="shared" si="23"/>
        <v>-11171.958513412003</v>
      </c>
      <c r="DD26" s="159">
        <f t="shared" si="23"/>
        <v>-12057.990279436464</v>
      </c>
      <c r="DE26" s="159">
        <f t="shared" si="23"/>
        <v>-12947.913201633384</v>
      </c>
      <c r="DF26" s="159">
        <f t="shared" si="23"/>
        <v>-13841.74436866362</v>
      </c>
      <c r="DG26" s="159">
        <f t="shared" si="23"/>
        <v>-14739.50094423573</v>
      </c>
      <c r="DH26" s="159">
        <f t="shared" si="23"/>
        <v>-15641.20016743556</v>
      </c>
      <c r="DI26" s="159">
        <f t="shared" si="23"/>
        <v>-16546.859353057276</v>
      </c>
      <c r="DJ26" s="159">
        <f t="shared" si="23"/>
        <v>-17456.495891935847</v>
      </c>
      <c r="DK26" s="159">
        <f t="shared" si="23"/>
        <v>-18370.127251280992</v>
      </c>
      <c r="DL26" s="159">
        <f t="shared" si="23"/>
        <v>-19287.770975012594</v>
      </c>
      <c r="DM26" s="159">
        <f t="shared" si="23"/>
        <v>-20209.444684097587</v>
      </c>
      <c r="DN26" s="159">
        <f t="shared" si="23"/>
        <v>-21135.166076888312</v>
      </c>
      <c r="DO26" s="159">
        <f t="shared" si="23"/>
        <v>-22064.952929462375</v>
      </c>
      <c r="DP26" s="159">
        <f t="shared" si="23"/>
        <v>-22998.823095963991</v>
      </c>
      <c r="DQ26" s="159">
        <f t="shared" si="23"/>
        <v>-23936.794508946827</v>
      </c>
      <c r="DR26" s="159">
        <f t="shared" si="23"/>
        <v>-24878.885179718345</v>
      </c>
    </row>
    <row r="29" spans="2:122" x14ac:dyDescent="0.2">
      <c r="B29" s="149" t="s">
        <v>92</v>
      </c>
      <c r="C29" s="160" t="s">
        <v>90</v>
      </c>
    </row>
    <row r="30" spans="2:122" x14ac:dyDescent="0.2">
      <c r="B30" s="161" t="s">
        <v>91</v>
      </c>
      <c r="C30" s="162">
        <f>C23</f>
        <v>836.96824821972814</v>
      </c>
    </row>
    <row r="33" spans="1:122" s="149" customFormat="1" ht="12.75" x14ac:dyDescent="0.2">
      <c r="A33" s="147"/>
      <c r="B33" s="148" t="s">
        <v>93</v>
      </c>
    </row>
    <row r="34" spans="1:122" x14ac:dyDescent="0.2">
      <c r="B34" s="147" t="s">
        <v>80</v>
      </c>
      <c r="C34" s="150">
        <f>C35*1.2</f>
        <v>810925.60799999989</v>
      </c>
      <c r="D34" s="147" t="s">
        <v>81</v>
      </c>
    </row>
    <row r="35" spans="1:122" x14ac:dyDescent="0.2">
      <c r="B35" s="147" t="s">
        <v>80</v>
      </c>
      <c r="C35" s="150">
        <v>675771.34</v>
      </c>
      <c r="D35" s="151" t="s">
        <v>82</v>
      </c>
    </row>
    <row r="36" spans="1:122" s="152" customFormat="1" x14ac:dyDescent="0.2">
      <c r="B36" s="152" t="s">
        <v>83</v>
      </c>
      <c r="C36" s="152">
        <v>121</v>
      </c>
      <c r="D36" s="152" t="s">
        <v>21</v>
      </c>
    </row>
    <row r="37" spans="1:122" x14ac:dyDescent="0.2">
      <c r="B37" s="147" t="s">
        <v>83</v>
      </c>
      <c r="C37" s="147">
        <v>80</v>
      </c>
      <c r="D37" s="147" t="s">
        <v>21</v>
      </c>
    </row>
    <row r="38" spans="1:122" x14ac:dyDescent="0.2">
      <c r="B38" s="147" t="s">
        <v>84</v>
      </c>
      <c r="C38" s="154">
        <v>44803</v>
      </c>
    </row>
    <row r="39" spans="1:122" x14ac:dyDescent="0.2">
      <c r="B39" s="147" t="s">
        <v>85</v>
      </c>
      <c r="C39" s="155">
        <v>5.2699999999999997E-2</v>
      </c>
    </row>
    <row r="40" spans="1:122" x14ac:dyDescent="0.2">
      <c r="C40" s="154"/>
    </row>
    <row r="41" spans="1:122" x14ac:dyDescent="0.2">
      <c r="B41" s="156"/>
      <c r="C41" s="157">
        <v>42370</v>
      </c>
      <c r="D41" s="157">
        <f t="shared" ref="D41:BO41" si="24">EDATE(C41,1)</f>
        <v>42401</v>
      </c>
      <c r="E41" s="157">
        <f t="shared" si="24"/>
        <v>42430</v>
      </c>
      <c r="F41" s="157">
        <f t="shared" si="24"/>
        <v>42461</v>
      </c>
      <c r="G41" s="157">
        <f t="shared" si="24"/>
        <v>42491</v>
      </c>
      <c r="H41" s="157">
        <f t="shared" si="24"/>
        <v>42522</v>
      </c>
      <c r="I41" s="157">
        <f t="shared" si="24"/>
        <v>42552</v>
      </c>
      <c r="J41" s="157">
        <f t="shared" si="24"/>
        <v>42583</v>
      </c>
      <c r="K41" s="157">
        <f t="shared" si="24"/>
        <v>42614</v>
      </c>
      <c r="L41" s="157">
        <f t="shared" si="24"/>
        <v>42644</v>
      </c>
      <c r="M41" s="157">
        <f t="shared" si="24"/>
        <v>42675</v>
      </c>
      <c r="N41" s="165">
        <f t="shared" si="24"/>
        <v>42705</v>
      </c>
      <c r="O41" s="165">
        <f t="shared" si="24"/>
        <v>42736</v>
      </c>
      <c r="P41" s="165">
        <f t="shared" si="24"/>
        <v>42767</v>
      </c>
      <c r="Q41" s="165">
        <f t="shared" si="24"/>
        <v>42795</v>
      </c>
      <c r="R41" s="165">
        <f t="shared" si="24"/>
        <v>42826</v>
      </c>
      <c r="S41" s="165">
        <f t="shared" si="24"/>
        <v>42856</v>
      </c>
      <c r="T41" s="165">
        <f t="shared" si="24"/>
        <v>42887</v>
      </c>
      <c r="U41" s="165">
        <f t="shared" si="24"/>
        <v>42917</v>
      </c>
      <c r="V41" s="165">
        <f t="shared" si="24"/>
        <v>42948</v>
      </c>
      <c r="W41" s="165">
        <f t="shared" si="24"/>
        <v>42979</v>
      </c>
      <c r="X41" s="165">
        <f t="shared" si="24"/>
        <v>43009</v>
      </c>
      <c r="Y41" s="165">
        <f t="shared" si="24"/>
        <v>43040</v>
      </c>
      <c r="Z41" s="165">
        <f t="shared" si="24"/>
        <v>43070</v>
      </c>
      <c r="AA41" s="165">
        <f t="shared" si="24"/>
        <v>43101</v>
      </c>
      <c r="AB41" s="165">
        <f t="shared" si="24"/>
        <v>43132</v>
      </c>
      <c r="AC41" s="165">
        <f t="shared" si="24"/>
        <v>43160</v>
      </c>
      <c r="AD41" s="165">
        <f t="shared" si="24"/>
        <v>43191</v>
      </c>
      <c r="AE41" s="165">
        <f t="shared" si="24"/>
        <v>43221</v>
      </c>
      <c r="AF41" s="165">
        <f t="shared" si="24"/>
        <v>43252</v>
      </c>
      <c r="AG41" s="165">
        <f t="shared" si="24"/>
        <v>43282</v>
      </c>
      <c r="AH41" s="165">
        <f t="shared" si="24"/>
        <v>43313</v>
      </c>
      <c r="AI41" s="165">
        <f t="shared" si="24"/>
        <v>43344</v>
      </c>
      <c r="AJ41" s="165">
        <f t="shared" si="24"/>
        <v>43374</v>
      </c>
      <c r="AK41" s="165">
        <f t="shared" si="24"/>
        <v>43405</v>
      </c>
      <c r="AL41" s="165">
        <f t="shared" si="24"/>
        <v>43435</v>
      </c>
      <c r="AM41" s="165">
        <f t="shared" si="24"/>
        <v>43466</v>
      </c>
      <c r="AN41" s="165">
        <f t="shared" si="24"/>
        <v>43497</v>
      </c>
      <c r="AO41" s="165">
        <f t="shared" si="24"/>
        <v>43525</v>
      </c>
      <c r="AP41" s="165">
        <f t="shared" si="24"/>
        <v>43556</v>
      </c>
      <c r="AQ41" s="165">
        <f t="shared" si="24"/>
        <v>43586</v>
      </c>
      <c r="AR41" s="165">
        <f t="shared" si="24"/>
        <v>43617</v>
      </c>
      <c r="AS41" s="165">
        <f t="shared" si="24"/>
        <v>43647</v>
      </c>
      <c r="AT41" s="165">
        <f t="shared" si="24"/>
        <v>43678</v>
      </c>
      <c r="AU41" s="165">
        <f t="shared" si="24"/>
        <v>43709</v>
      </c>
      <c r="AV41" s="165">
        <f t="shared" si="24"/>
        <v>43739</v>
      </c>
      <c r="AW41" s="165">
        <f t="shared" si="24"/>
        <v>43770</v>
      </c>
      <c r="AX41" s="165">
        <f t="shared" si="24"/>
        <v>43800</v>
      </c>
      <c r="AY41" s="165">
        <f t="shared" si="24"/>
        <v>43831</v>
      </c>
      <c r="AZ41" s="165">
        <f t="shared" si="24"/>
        <v>43862</v>
      </c>
      <c r="BA41" s="165">
        <f t="shared" si="24"/>
        <v>43891</v>
      </c>
      <c r="BB41" s="165">
        <f t="shared" si="24"/>
        <v>43922</v>
      </c>
      <c r="BC41" s="165">
        <f t="shared" si="24"/>
        <v>43952</v>
      </c>
      <c r="BD41" s="165">
        <f t="shared" si="24"/>
        <v>43983</v>
      </c>
      <c r="BE41" s="165">
        <f t="shared" si="24"/>
        <v>44013</v>
      </c>
      <c r="BF41" s="165">
        <f t="shared" si="24"/>
        <v>44044</v>
      </c>
      <c r="BG41" s="165">
        <f t="shared" si="24"/>
        <v>44075</v>
      </c>
      <c r="BH41" s="165">
        <f t="shared" si="24"/>
        <v>44105</v>
      </c>
      <c r="BI41" s="165">
        <f t="shared" si="24"/>
        <v>44136</v>
      </c>
      <c r="BJ41" s="165">
        <f t="shared" si="24"/>
        <v>44166</v>
      </c>
      <c r="BK41" s="165">
        <f t="shared" si="24"/>
        <v>44197</v>
      </c>
      <c r="BL41" s="165">
        <f t="shared" si="24"/>
        <v>44228</v>
      </c>
      <c r="BM41" s="165">
        <f t="shared" si="24"/>
        <v>44256</v>
      </c>
      <c r="BN41" s="165">
        <f t="shared" si="24"/>
        <v>44287</v>
      </c>
      <c r="BO41" s="165">
        <f t="shared" si="24"/>
        <v>44317</v>
      </c>
      <c r="BP41" s="165">
        <f t="shared" ref="BP41:DR41" si="25">EDATE(BO41,1)</f>
        <v>44348</v>
      </c>
      <c r="BQ41" s="165">
        <f t="shared" si="25"/>
        <v>44378</v>
      </c>
      <c r="BR41" s="165">
        <f t="shared" si="25"/>
        <v>44409</v>
      </c>
      <c r="BS41" s="165">
        <f t="shared" si="25"/>
        <v>44440</v>
      </c>
      <c r="BT41" s="165">
        <f t="shared" si="25"/>
        <v>44470</v>
      </c>
      <c r="BU41" s="165">
        <f t="shared" si="25"/>
        <v>44501</v>
      </c>
      <c r="BV41" s="165">
        <f t="shared" si="25"/>
        <v>44531</v>
      </c>
      <c r="BW41" s="165">
        <f t="shared" si="25"/>
        <v>44562</v>
      </c>
      <c r="BX41" s="165">
        <f t="shared" si="25"/>
        <v>44593</v>
      </c>
      <c r="BY41" s="165">
        <f t="shared" si="25"/>
        <v>44621</v>
      </c>
      <c r="BZ41" s="165">
        <f t="shared" si="25"/>
        <v>44652</v>
      </c>
      <c r="CA41" s="165">
        <f t="shared" si="25"/>
        <v>44682</v>
      </c>
      <c r="CB41" s="165">
        <f t="shared" si="25"/>
        <v>44713</v>
      </c>
      <c r="CC41" s="165">
        <f t="shared" si="25"/>
        <v>44743</v>
      </c>
      <c r="CD41" s="165">
        <f t="shared" si="25"/>
        <v>44774</v>
      </c>
      <c r="CE41" s="158">
        <f t="shared" si="25"/>
        <v>44805</v>
      </c>
      <c r="CF41" s="158">
        <f t="shared" si="25"/>
        <v>44835</v>
      </c>
      <c r="CG41" s="158">
        <f t="shared" si="25"/>
        <v>44866</v>
      </c>
      <c r="CH41" s="158">
        <f t="shared" si="25"/>
        <v>44896</v>
      </c>
      <c r="CI41" s="158">
        <f t="shared" si="25"/>
        <v>44927</v>
      </c>
      <c r="CJ41" s="158">
        <f t="shared" si="25"/>
        <v>44958</v>
      </c>
      <c r="CK41" s="158">
        <f t="shared" si="25"/>
        <v>44986</v>
      </c>
      <c r="CL41" s="158">
        <f t="shared" si="25"/>
        <v>45017</v>
      </c>
      <c r="CM41" s="158">
        <f t="shared" si="25"/>
        <v>45047</v>
      </c>
      <c r="CN41" s="158">
        <f t="shared" si="25"/>
        <v>45078</v>
      </c>
      <c r="CO41" s="158">
        <f t="shared" si="25"/>
        <v>45108</v>
      </c>
      <c r="CP41" s="158">
        <f t="shared" si="25"/>
        <v>45139</v>
      </c>
      <c r="CQ41" s="158">
        <f t="shared" si="25"/>
        <v>45170</v>
      </c>
      <c r="CR41" s="158">
        <f t="shared" si="25"/>
        <v>45200</v>
      </c>
      <c r="CS41" s="158">
        <f t="shared" si="25"/>
        <v>45231</v>
      </c>
      <c r="CT41" s="158">
        <f t="shared" si="25"/>
        <v>45261</v>
      </c>
      <c r="CU41" s="158">
        <f t="shared" si="25"/>
        <v>45292</v>
      </c>
      <c r="CV41" s="158">
        <f t="shared" si="25"/>
        <v>45323</v>
      </c>
      <c r="CW41" s="158">
        <f t="shared" si="25"/>
        <v>45352</v>
      </c>
      <c r="CX41" s="158">
        <f t="shared" si="25"/>
        <v>45383</v>
      </c>
      <c r="CY41" s="158">
        <f t="shared" si="25"/>
        <v>45413</v>
      </c>
      <c r="CZ41" s="158">
        <f t="shared" si="25"/>
        <v>45444</v>
      </c>
      <c r="DA41" s="158">
        <f t="shared" si="25"/>
        <v>45474</v>
      </c>
      <c r="DB41" s="158">
        <f t="shared" si="25"/>
        <v>45505</v>
      </c>
      <c r="DC41" s="158">
        <f t="shared" si="25"/>
        <v>45536</v>
      </c>
      <c r="DD41" s="158">
        <f t="shared" si="25"/>
        <v>45566</v>
      </c>
      <c r="DE41" s="158">
        <f t="shared" si="25"/>
        <v>45597</v>
      </c>
      <c r="DF41" s="158">
        <f t="shared" si="25"/>
        <v>45627</v>
      </c>
      <c r="DG41" s="158">
        <f t="shared" si="25"/>
        <v>45658</v>
      </c>
      <c r="DH41" s="158">
        <f t="shared" si="25"/>
        <v>45689</v>
      </c>
      <c r="DI41" s="158">
        <f t="shared" si="25"/>
        <v>45717</v>
      </c>
      <c r="DJ41" s="158">
        <f t="shared" si="25"/>
        <v>45748</v>
      </c>
      <c r="DK41" s="158">
        <f t="shared" si="25"/>
        <v>45778</v>
      </c>
      <c r="DL41" s="158">
        <f t="shared" si="25"/>
        <v>45809</v>
      </c>
      <c r="DM41" s="158">
        <f t="shared" si="25"/>
        <v>45839</v>
      </c>
      <c r="DN41" s="158">
        <f t="shared" si="25"/>
        <v>45870</v>
      </c>
      <c r="DO41" s="158">
        <f t="shared" si="25"/>
        <v>45901</v>
      </c>
      <c r="DP41" s="158">
        <f t="shared" si="25"/>
        <v>45931</v>
      </c>
      <c r="DQ41" s="158">
        <f t="shared" si="25"/>
        <v>45962</v>
      </c>
      <c r="DR41" s="158">
        <f t="shared" si="25"/>
        <v>45992</v>
      </c>
    </row>
    <row r="42" spans="1:122" x14ac:dyDescent="0.2">
      <c r="B42" s="147" t="s">
        <v>86</v>
      </c>
      <c r="C42" s="150">
        <f>C35</f>
        <v>675771.34</v>
      </c>
      <c r="D42" s="150">
        <f t="shared" ref="D42:BO42" si="26">C46</f>
        <v>668703.02232744114</v>
      </c>
      <c r="E42" s="150">
        <f t="shared" si="26"/>
        <v>661603.6629597703</v>
      </c>
      <c r="F42" s="150">
        <f t="shared" si="26"/>
        <v>654473.12557220971</v>
      </c>
      <c r="G42" s="150">
        <f t="shared" si="26"/>
        <v>647311.27324128884</v>
      </c>
      <c r="H42" s="150">
        <f t="shared" si="26"/>
        <v>640117.96844221465</v>
      </c>
      <c r="I42" s="150">
        <f t="shared" si="26"/>
        <v>632893.07304623118</v>
      </c>
      <c r="J42" s="150">
        <f t="shared" si="26"/>
        <v>625636.44831796701</v>
      </c>
      <c r="K42" s="150">
        <f t="shared" si="26"/>
        <v>618347.95491277124</v>
      </c>
      <c r="L42" s="150">
        <f t="shared" si="26"/>
        <v>611027.45287403767</v>
      </c>
      <c r="M42" s="150">
        <f t="shared" si="26"/>
        <v>603674.80163051735</v>
      </c>
      <c r="N42" s="166">
        <f t="shared" si="26"/>
        <v>596289.85999361915</v>
      </c>
      <c r="O42" s="166">
        <f t="shared" si="26"/>
        <v>588872.48615469888</v>
      </c>
      <c r="P42" s="166">
        <f t="shared" si="26"/>
        <v>581422.53768233606</v>
      </c>
      <c r="Q42" s="166">
        <f t="shared" si="26"/>
        <v>573939.87151959876</v>
      </c>
      <c r="R42" s="166">
        <f t="shared" si="26"/>
        <v>566424.34398129676</v>
      </c>
      <c r="S42" s="166">
        <f t="shared" si="26"/>
        <v>558875.81075122242</v>
      </c>
      <c r="T42" s="166">
        <f t="shared" si="26"/>
        <v>551294.12687937939</v>
      </c>
      <c r="U42" s="166">
        <f t="shared" si="26"/>
        <v>543679.14677919913</v>
      </c>
      <c r="V42" s="166">
        <f t="shared" si="26"/>
        <v>536030.72422474565</v>
      </c>
      <c r="W42" s="166">
        <f t="shared" si="26"/>
        <v>528348.71234790713</v>
      </c>
      <c r="X42" s="166">
        <f t="shared" si="26"/>
        <v>520632.96363557619</v>
      </c>
      <c r="Y42" s="166">
        <f t="shared" si="26"/>
        <v>512883.32992681692</v>
      </c>
      <c r="Z42" s="166">
        <f t="shared" si="26"/>
        <v>505099.66241002001</v>
      </c>
      <c r="AA42" s="166">
        <f t="shared" si="26"/>
        <v>497281.81162004516</v>
      </c>
      <c r="AB42" s="166">
        <f t="shared" si="26"/>
        <v>489429.62743535102</v>
      </c>
      <c r="AC42" s="166">
        <f t="shared" si="26"/>
        <v>481542.95907511242</v>
      </c>
      <c r="AD42" s="166">
        <f t="shared" si="26"/>
        <v>473621.65509632509</v>
      </c>
      <c r="AE42" s="166">
        <f t="shared" si="26"/>
        <v>465665.56339089759</v>
      </c>
      <c r="AF42" s="166">
        <f t="shared" si="26"/>
        <v>457674.53118273045</v>
      </c>
      <c r="AG42" s="166">
        <f t="shared" si="26"/>
        <v>449648.40502478241</v>
      </c>
      <c r="AH42" s="166">
        <f t="shared" si="26"/>
        <v>441587.03079612408</v>
      </c>
      <c r="AI42" s="166">
        <f t="shared" si="26"/>
        <v>433490.25369897822</v>
      </c>
      <c r="AJ42" s="166">
        <f t="shared" si="26"/>
        <v>425357.91825574735</v>
      </c>
      <c r="AK42" s="166">
        <f t="shared" si="26"/>
        <v>417189.86830602831</v>
      </c>
      <c r="AL42" s="166">
        <f t="shared" si="26"/>
        <v>408985.9470036134</v>
      </c>
      <c r="AM42" s="166">
        <f t="shared" si="26"/>
        <v>400745.99681347876</v>
      </c>
      <c r="AN42" s="166">
        <f t="shared" si="26"/>
        <v>392469.85950875911</v>
      </c>
      <c r="AO42" s="166">
        <f t="shared" si="26"/>
        <v>384157.37616770953</v>
      </c>
      <c r="AP42" s="166">
        <f t="shared" si="26"/>
        <v>375808.38717065385</v>
      </c>
      <c r="AQ42" s="166">
        <f t="shared" si="26"/>
        <v>367422.73219691945</v>
      </c>
      <c r="AR42" s="166">
        <f t="shared" si="26"/>
        <v>359000.25022175873</v>
      </c>
      <c r="AS42" s="166">
        <f t="shared" si="26"/>
        <v>350540.77951325709</v>
      </c>
      <c r="AT42" s="166">
        <f t="shared" si="26"/>
        <v>342044.15762922727</v>
      </c>
      <c r="AU42" s="166">
        <f t="shared" si="26"/>
        <v>333510.22141409008</v>
      </c>
      <c r="AV42" s="166">
        <f t="shared" si="26"/>
        <v>324938.80699574144</v>
      </c>
      <c r="AW42" s="166">
        <f t="shared" si="26"/>
        <v>316329.74978240556</v>
      </c>
      <c r="AX42" s="166">
        <f t="shared" si="26"/>
        <v>307682.88445947442</v>
      </c>
      <c r="AY42" s="166">
        <f t="shared" si="26"/>
        <v>298998.04498633341</v>
      </c>
      <c r="AZ42" s="166">
        <f t="shared" si="26"/>
        <v>290275.06459317286</v>
      </c>
      <c r="BA42" s="166">
        <f t="shared" si="26"/>
        <v>281513.77577778569</v>
      </c>
      <c r="BB42" s="166">
        <f t="shared" si="26"/>
        <v>272714.01030235097</v>
      </c>
      <c r="BC42" s="166">
        <f t="shared" si="26"/>
        <v>263875.5991902033</v>
      </c>
      <c r="BD42" s="166">
        <f t="shared" si="26"/>
        <v>254998.37272258807</v>
      </c>
      <c r="BE42" s="166">
        <f t="shared" si="26"/>
        <v>246082.16043540259</v>
      </c>
      <c r="BF42" s="166">
        <f t="shared" si="26"/>
        <v>237126.79111592256</v>
      </c>
      <c r="BG42" s="166">
        <f t="shared" si="26"/>
        <v>228132.09279951447</v>
      </c>
      <c r="BH42" s="166">
        <f t="shared" si="26"/>
        <v>219097.89276633348</v>
      </c>
      <c r="BI42" s="166">
        <f t="shared" si="26"/>
        <v>210024.01753800677</v>
      </c>
      <c r="BJ42" s="166">
        <f t="shared" si="26"/>
        <v>200910.29287430234</v>
      </c>
      <c r="BK42" s="166">
        <f t="shared" si="26"/>
        <v>191756.54376978314</v>
      </c>
      <c r="BL42" s="166">
        <f t="shared" si="26"/>
        <v>182562.59445044657</v>
      </c>
      <c r="BM42" s="166">
        <f t="shared" si="26"/>
        <v>173328.26837034925</v>
      </c>
      <c r="BN42" s="166">
        <f t="shared" si="26"/>
        <v>164053.38820821684</v>
      </c>
      <c r="BO42" s="166">
        <f t="shared" si="26"/>
        <v>154737.77586403908</v>
      </c>
      <c r="BP42" s="166">
        <f t="shared" ref="BP42:DR42" si="27">BO46</f>
        <v>145381.25245564981</v>
      </c>
      <c r="BQ42" s="166">
        <f t="shared" si="27"/>
        <v>135983.63831529202</v>
      </c>
      <c r="BR42" s="166">
        <f t="shared" si="27"/>
        <v>126544.75298616782</v>
      </c>
      <c r="BS42" s="166">
        <f t="shared" si="27"/>
        <v>117064.41521897321</v>
      </c>
      <c r="BT42" s="166">
        <f t="shared" si="27"/>
        <v>107542.44296841769</v>
      </c>
      <c r="BU42" s="166">
        <f t="shared" si="27"/>
        <v>97978.653389728468</v>
      </c>
      <c r="BV42" s="166">
        <f t="shared" si="27"/>
        <v>88372.862835139502</v>
      </c>
      <c r="BW42" s="166">
        <f t="shared" si="27"/>
        <v>78724.886850364972</v>
      </c>
      <c r="BX42" s="166">
        <f t="shared" si="27"/>
        <v>69034.540171057306</v>
      </c>
      <c r="BY42" s="166">
        <f t="shared" si="27"/>
        <v>59301.636719249676</v>
      </c>
      <c r="BZ42" s="166">
        <f t="shared" si="27"/>
        <v>49525.989599782857</v>
      </c>
      <c r="CA42" s="166">
        <f t="shared" si="27"/>
        <v>39707.411096716387</v>
      </c>
      <c r="CB42" s="166">
        <f t="shared" si="27"/>
        <v>29845.712669723944</v>
      </c>
      <c r="CC42" s="166">
        <f t="shared" si="27"/>
        <v>19940.704950472958</v>
      </c>
      <c r="CD42" s="166">
        <f t="shared" si="27"/>
        <v>9992.197738988265</v>
      </c>
      <c r="CE42" s="159">
        <f t="shared" si="27"/>
        <v>-1.9826984498649836E-10</v>
      </c>
      <c r="CF42" s="159">
        <f t="shared" si="27"/>
        <v>-10036.080140725719</v>
      </c>
      <c r="CG42" s="159">
        <f t="shared" si="27"/>
        <v>-20116.235400069258</v>
      </c>
      <c r="CH42" s="159">
        <f t="shared" si="27"/>
        <v>-30240.659341260081</v>
      </c>
      <c r="CI42" s="159">
        <f t="shared" si="27"/>
        <v>-40409.546377592633</v>
      </c>
      <c r="CJ42" s="159">
        <f t="shared" si="27"/>
        <v>-50623.091776159745</v>
      </c>
      <c r="CK42" s="159">
        <f t="shared" si="27"/>
        <v>-60881.491661602231</v>
      </c>
      <c r="CL42" s="159">
        <f t="shared" si="27"/>
        <v>-71184.943019874947</v>
      </c>
      <c r="CM42" s="159">
        <f t="shared" si="27"/>
        <v>-81533.643702029425</v>
      </c>
      <c r="CN42" s="159">
        <f t="shared" si="27"/>
        <v>-91927.792428013025</v>
      </c>
      <c r="CO42" s="159">
        <f t="shared" si="27"/>
        <v>-102367.58879048491</v>
      </c>
      <c r="CP42" s="159">
        <f t="shared" si="27"/>
        <v>-112853.23325864864</v>
      </c>
      <c r="CQ42" s="159">
        <f t="shared" si="27"/>
        <v>-123384.92718210173</v>
      </c>
      <c r="CR42" s="159">
        <f t="shared" si="27"/>
        <v>-133962.87279470198</v>
      </c>
      <c r="CS42" s="159">
        <f t="shared" si="27"/>
        <v>-144587.27321845089</v>
      </c>
      <c r="CT42" s="159">
        <f t="shared" si="27"/>
        <v>-155258.33246739412</v>
      </c>
      <c r="CU42" s="159">
        <f t="shared" si="27"/>
        <v>-165976.25545153895</v>
      </c>
      <c r="CV42" s="159">
        <f t="shared" si="27"/>
        <v>-176741.24798078914</v>
      </c>
      <c r="CW42" s="159">
        <f t="shared" si="27"/>
        <v>-187553.51676889695</v>
      </c>
      <c r="CX42" s="159">
        <f t="shared" si="27"/>
        <v>-198413.26943743255</v>
      </c>
      <c r="CY42" s="159">
        <f t="shared" si="27"/>
        <v>-209320.71451977079</v>
      </c>
      <c r="CZ42" s="159">
        <f t="shared" si="27"/>
        <v>-220276.06146509564</v>
      </c>
      <c r="DA42" s="159">
        <f t="shared" si="27"/>
        <v>-231279.52064242205</v>
      </c>
      <c r="DB42" s="159">
        <f t="shared" si="27"/>
        <v>-242331.30334463555</v>
      </c>
      <c r="DC42" s="159">
        <f t="shared" si="27"/>
        <v>-253431.62179254959</v>
      </c>
      <c r="DD42" s="159">
        <f t="shared" si="27"/>
        <v>-264580.6891389807</v>
      </c>
      <c r="DE42" s="159">
        <f t="shared" si="27"/>
        <v>-275778.71947284159</v>
      </c>
      <c r="DF42" s="159">
        <f t="shared" si="27"/>
        <v>-287025.92782325199</v>
      </c>
      <c r="DG42" s="159">
        <f t="shared" si="27"/>
        <v>-298322.53016366798</v>
      </c>
      <c r="DH42" s="159">
        <f t="shared" si="27"/>
        <v>-309668.74341602891</v>
      </c>
      <c r="DI42" s="159">
        <f t="shared" si="27"/>
        <v>-321064.78545492317</v>
      </c>
      <c r="DJ42" s="159">
        <f t="shared" si="27"/>
        <v>-332510.87511177157</v>
      </c>
      <c r="DK42" s="159">
        <f t="shared" si="27"/>
        <v>-344007.23217902961</v>
      </c>
      <c r="DL42" s="159">
        <f t="shared" si="27"/>
        <v>-355554.07741440804</v>
      </c>
      <c r="DM42" s="159">
        <f t="shared" si="27"/>
        <v>-367151.63254511182</v>
      </c>
      <c r="DN42" s="159">
        <f t="shared" si="27"/>
        <v>-378800.12027209793</v>
      </c>
      <c r="DO42" s="159">
        <f t="shared" si="27"/>
        <v>-390499.76427435176</v>
      </c>
      <c r="DP42" s="159">
        <f t="shared" si="27"/>
        <v>-402250.78921318217</v>
      </c>
      <c r="DQ42" s="159">
        <f t="shared" si="27"/>
        <v>-414053.42073653557</v>
      </c>
      <c r="DR42" s="159">
        <f t="shared" si="27"/>
        <v>-425907.88548332907</v>
      </c>
    </row>
    <row r="43" spans="1:122" x14ac:dyDescent="0.2">
      <c r="B43" s="147" t="s">
        <v>87</v>
      </c>
      <c r="C43" s="150">
        <f>PMT(C39/12,$C$37,-C42,0)</f>
        <v>10036.08014072552</v>
      </c>
      <c r="D43" s="150">
        <f t="shared" ref="D43:BO43" si="28">C43</f>
        <v>10036.08014072552</v>
      </c>
      <c r="E43" s="150">
        <f t="shared" si="28"/>
        <v>10036.08014072552</v>
      </c>
      <c r="F43" s="150">
        <f t="shared" si="28"/>
        <v>10036.08014072552</v>
      </c>
      <c r="G43" s="150">
        <f t="shared" si="28"/>
        <v>10036.08014072552</v>
      </c>
      <c r="H43" s="150">
        <f t="shared" si="28"/>
        <v>10036.08014072552</v>
      </c>
      <c r="I43" s="150">
        <f t="shared" si="28"/>
        <v>10036.08014072552</v>
      </c>
      <c r="J43" s="150">
        <f t="shared" si="28"/>
        <v>10036.08014072552</v>
      </c>
      <c r="K43" s="150">
        <f t="shared" si="28"/>
        <v>10036.08014072552</v>
      </c>
      <c r="L43" s="150">
        <f t="shared" si="28"/>
        <v>10036.08014072552</v>
      </c>
      <c r="M43" s="150">
        <f t="shared" si="28"/>
        <v>10036.08014072552</v>
      </c>
      <c r="N43" s="166">
        <f t="shared" si="28"/>
        <v>10036.08014072552</v>
      </c>
      <c r="O43" s="166">
        <f t="shared" si="28"/>
        <v>10036.08014072552</v>
      </c>
      <c r="P43" s="166">
        <f t="shared" si="28"/>
        <v>10036.08014072552</v>
      </c>
      <c r="Q43" s="166">
        <f t="shared" si="28"/>
        <v>10036.08014072552</v>
      </c>
      <c r="R43" s="166">
        <f t="shared" si="28"/>
        <v>10036.08014072552</v>
      </c>
      <c r="S43" s="166">
        <f t="shared" si="28"/>
        <v>10036.08014072552</v>
      </c>
      <c r="T43" s="166">
        <f t="shared" si="28"/>
        <v>10036.08014072552</v>
      </c>
      <c r="U43" s="166">
        <f t="shared" si="28"/>
        <v>10036.08014072552</v>
      </c>
      <c r="V43" s="166">
        <f t="shared" si="28"/>
        <v>10036.08014072552</v>
      </c>
      <c r="W43" s="166">
        <f t="shared" si="28"/>
        <v>10036.08014072552</v>
      </c>
      <c r="X43" s="166">
        <f t="shared" si="28"/>
        <v>10036.08014072552</v>
      </c>
      <c r="Y43" s="166">
        <f t="shared" si="28"/>
        <v>10036.08014072552</v>
      </c>
      <c r="Z43" s="166">
        <f t="shared" si="28"/>
        <v>10036.08014072552</v>
      </c>
      <c r="AA43" s="166">
        <f t="shared" si="28"/>
        <v>10036.08014072552</v>
      </c>
      <c r="AB43" s="166">
        <f t="shared" si="28"/>
        <v>10036.08014072552</v>
      </c>
      <c r="AC43" s="166">
        <f t="shared" si="28"/>
        <v>10036.08014072552</v>
      </c>
      <c r="AD43" s="166">
        <f t="shared" si="28"/>
        <v>10036.08014072552</v>
      </c>
      <c r="AE43" s="166">
        <f t="shared" si="28"/>
        <v>10036.08014072552</v>
      </c>
      <c r="AF43" s="166">
        <f t="shared" si="28"/>
        <v>10036.08014072552</v>
      </c>
      <c r="AG43" s="166">
        <f t="shared" si="28"/>
        <v>10036.08014072552</v>
      </c>
      <c r="AH43" s="166">
        <f t="shared" si="28"/>
        <v>10036.08014072552</v>
      </c>
      <c r="AI43" s="166">
        <f t="shared" si="28"/>
        <v>10036.08014072552</v>
      </c>
      <c r="AJ43" s="166">
        <f t="shared" si="28"/>
        <v>10036.08014072552</v>
      </c>
      <c r="AK43" s="166">
        <f t="shared" si="28"/>
        <v>10036.08014072552</v>
      </c>
      <c r="AL43" s="166">
        <f t="shared" si="28"/>
        <v>10036.08014072552</v>
      </c>
      <c r="AM43" s="166">
        <f t="shared" si="28"/>
        <v>10036.08014072552</v>
      </c>
      <c r="AN43" s="166">
        <f t="shared" si="28"/>
        <v>10036.08014072552</v>
      </c>
      <c r="AO43" s="166">
        <f t="shared" si="28"/>
        <v>10036.08014072552</v>
      </c>
      <c r="AP43" s="166">
        <f t="shared" si="28"/>
        <v>10036.08014072552</v>
      </c>
      <c r="AQ43" s="166">
        <f t="shared" si="28"/>
        <v>10036.08014072552</v>
      </c>
      <c r="AR43" s="166">
        <f t="shared" si="28"/>
        <v>10036.08014072552</v>
      </c>
      <c r="AS43" s="166">
        <f t="shared" si="28"/>
        <v>10036.08014072552</v>
      </c>
      <c r="AT43" s="166">
        <f t="shared" si="28"/>
        <v>10036.08014072552</v>
      </c>
      <c r="AU43" s="166">
        <f t="shared" si="28"/>
        <v>10036.08014072552</v>
      </c>
      <c r="AV43" s="166">
        <f t="shared" si="28"/>
        <v>10036.08014072552</v>
      </c>
      <c r="AW43" s="166">
        <f t="shared" si="28"/>
        <v>10036.08014072552</v>
      </c>
      <c r="AX43" s="166">
        <f t="shared" si="28"/>
        <v>10036.08014072552</v>
      </c>
      <c r="AY43" s="166">
        <f t="shared" si="28"/>
        <v>10036.08014072552</v>
      </c>
      <c r="AZ43" s="166">
        <f t="shared" si="28"/>
        <v>10036.08014072552</v>
      </c>
      <c r="BA43" s="166">
        <f t="shared" si="28"/>
        <v>10036.08014072552</v>
      </c>
      <c r="BB43" s="166">
        <f t="shared" si="28"/>
        <v>10036.08014072552</v>
      </c>
      <c r="BC43" s="166">
        <f t="shared" si="28"/>
        <v>10036.08014072552</v>
      </c>
      <c r="BD43" s="166">
        <f t="shared" si="28"/>
        <v>10036.08014072552</v>
      </c>
      <c r="BE43" s="166">
        <f t="shared" si="28"/>
        <v>10036.08014072552</v>
      </c>
      <c r="BF43" s="166">
        <f t="shared" si="28"/>
        <v>10036.08014072552</v>
      </c>
      <c r="BG43" s="166">
        <f t="shared" si="28"/>
        <v>10036.08014072552</v>
      </c>
      <c r="BH43" s="166">
        <f t="shared" si="28"/>
        <v>10036.08014072552</v>
      </c>
      <c r="BI43" s="166">
        <f t="shared" si="28"/>
        <v>10036.08014072552</v>
      </c>
      <c r="BJ43" s="166">
        <f t="shared" si="28"/>
        <v>10036.08014072552</v>
      </c>
      <c r="BK43" s="166">
        <f t="shared" si="28"/>
        <v>10036.08014072552</v>
      </c>
      <c r="BL43" s="166">
        <f t="shared" si="28"/>
        <v>10036.08014072552</v>
      </c>
      <c r="BM43" s="166">
        <f t="shared" si="28"/>
        <v>10036.08014072552</v>
      </c>
      <c r="BN43" s="166">
        <f t="shared" si="28"/>
        <v>10036.08014072552</v>
      </c>
      <c r="BO43" s="166">
        <f t="shared" si="28"/>
        <v>10036.08014072552</v>
      </c>
      <c r="BP43" s="166">
        <f t="shared" ref="BP43:DR43" si="29">BO43</f>
        <v>10036.08014072552</v>
      </c>
      <c r="BQ43" s="166">
        <f t="shared" si="29"/>
        <v>10036.08014072552</v>
      </c>
      <c r="BR43" s="166">
        <f t="shared" si="29"/>
        <v>10036.08014072552</v>
      </c>
      <c r="BS43" s="166">
        <f t="shared" si="29"/>
        <v>10036.08014072552</v>
      </c>
      <c r="BT43" s="166">
        <f t="shared" si="29"/>
        <v>10036.08014072552</v>
      </c>
      <c r="BU43" s="166">
        <f t="shared" si="29"/>
        <v>10036.08014072552</v>
      </c>
      <c r="BV43" s="166">
        <f t="shared" si="29"/>
        <v>10036.08014072552</v>
      </c>
      <c r="BW43" s="166">
        <f t="shared" si="29"/>
        <v>10036.08014072552</v>
      </c>
      <c r="BX43" s="166">
        <f t="shared" si="29"/>
        <v>10036.08014072552</v>
      </c>
      <c r="BY43" s="166">
        <f t="shared" si="29"/>
        <v>10036.08014072552</v>
      </c>
      <c r="BZ43" s="166">
        <f t="shared" si="29"/>
        <v>10036.08014072552</v>
      </c>
      <c r="CA43" s="166">
        <f t="shared" si="29"/>
        <v>10036.08014072552</v>
      </c>
      <c r="CB43" s="166">
        <f t="shared" si="29"/>
        <v>10036.08014072552</v>
      </c>
      <c r="CC43" s="166">
        <f t="shared" si="29"/>
        <v>10036.08014072552</v>
      </c>
      <c r="CD43" s="166">
        <f t="shared" si="29"/>
        <v>10036.08014072552</v>
      </c>
      <c r="CE43" s="159">
        <f t="shared" si="29"/>
        <v>10036.08014072552</v>
      </c>
      <c r="CF43" s="159">
        <f t="shared" si="29"/>
        <v>10036.08014072552</v>
      </c>
      <c r="CG43" s="159">
        <f t="shared" si="29"/>
        <v>10036.08014072552</v>
      </c>
      <c r="CH43" s="159">
        <f t="shared" si="29"/>
        <v>10036.08014072552</v>
      </c>
      <c r="CI43" s="159">
        <f t="shared" si="29"/>
        <v>10036.08014072552</v>
      </c>
      <c r="CJ43" s="159">
        <f t="shared" si="29"/>
        <v>10036.08014072552</v>
      </c>
      <c r="CK43" s="159">
        <f t="shared" si="29"/>
        <v>10036.08014072552</v>
      </c>
      <c r="CL43" s="159">
        <f t="shared" si="29"/>
        <v>10036.08014072552</v>
      </c>
      <c r="CM43" s="159">
        <f t="shared" si="29"/>
        <v>10036.08014072552</v>
      </c>
      <c r="CN43" s="159">
        <f t="shared" si="29"/>
        <v>10036.08014072552</v>
      </c>
      <c r="CO43" s="159">
        <f t="shared" si="29"/>
        <v>10036.08014072552</v>
      </c>
      <c r="CP43" s="159">
        <f t="shared" si="29"/>
        <v>10036.08014072552</v>
      </c>
      <c r="CQ43" s="159">
        <f t="shared" si="29"/>
        <v>10036.08014072552</v>
      </c>
      <c r="CR43" s="159">
        <f t="shared" si="29"/>
        <v>10036.08014072552</v>
      </c>
      <c r="CS43" s="159">
        <f t="shared" si="29"/>
        <v>10036.08014072552</v>
      </c>
      <c r="CT43" s="159">
        <f t="shared" si="29"/>
        <v>10036.08014072552</v>
      </c>
      <c r="CU43" s="159">
        <f t="shared" si="29"/>
        <v>10036.08014072552</v>
      </c>
      <c r="CV43" s="159">
        <f t="shared" si="29"/>
        <v>10036.08014072552</v>
      </c>
      <c r="CW43" s="159">
        <f t="shared" si="29"/>
        <v>10036.08014072552</v>
      </c>
      <c r="CX43" s="159">
        <f t="shared" si="29"/>
        <v>10036.08014072552</v>
      </c>
      <c r="CY43" s="159">
        <f t="shared" si="29"/>
        <v>10036.08014072552</v>
      </c>
      <c r="CZ43" s="159">
        <f t="shared" si="29"/>
        <v>10036.08014072552</v>
      </c>
      <c r="DA43" s="159">
        <f t="shared" si="29"/>
        <v>10036.08014072552</v>
      </c>
      <c r="DB43" s="159">
        <f t="shared" si="29"/>
        <v>10036.08014072552</v>
      </c>
      <c r="DC43" s="159">
        <f t="shared" si="29"/>
        <v>10036.08014072552</v>
      </c>
      <c r="DD43" s="159">
        <f t="shared" si="29"/>
        <v>10036.08014072552</v>
      </c>
      <c r="DE43" s="159">
        <f t="shared" si="29"/>
        <v>10036.08014072552</v>
      </c>
      <c r="DF43" s="159">
        <f t="shared" si="29"/>
        <v>10036.08014072552</v>
      </c>
      <c r="DG43" s="159">
        <f t="shared" si="29"/>
        <v>10036.08014072552</v>
      </c>
      <c r="DH43" s="159">
        <f t="shared" si="29"/>
        <v>10036.08014072552</v>
      </c>
      <c r="DI43" s="159">
        <f t="shared" si="29"/>
        <v>10036.08014072552</v>
      </c>
      <c r="DJ43" s="159">
        <f t="shared" si="29"/>
        <v>10036.08014072552</v>
      </c>
      <c r="DK43" s="159">
        <f t="shared" si="29"/>
        <v>10036.08014072552</v>
      </c>
      <c r="DL43" s="159">
        <f t="shared" si="29"/>
        <v>10036.08014072552</v>
      </c>
      <c r="DM43" s="159">
        <f t="shared" si="29"/>
        <v>10036.08014072552</v>
      </c>
      <c r="DN43" s="159">
        <f t="shared" si="29"/>
        <v>10036.08014072552</v>
      </c>
      <c r="DO43" s="159">
        <f t="shared" si="29"/>
        <v>10036.08014072552</v>
      </c>
      <c r="DP43" s="159">
        <f t="shared" si="29"/>
        <v>10036.08014072552</v>
      </c>
      <c r="DQ43" s="159">
        <f t="shared" si="29"/>
        <v>10036.08014072552</v>
      </c>
      <c r="DR43" s="159">
        <f t="shared" si="29"/>
        <v>10036.08014072552</v>
      </c>
    </row>
    <row r="44" spans="1:122" x14ac:dyDescent="0.2">
      <c r="B44" s="147" t="s">
        <v>42</v>
      </c>
      <c r="C44" s="150">
        <f>C42*5.27%/12</f>
        <v>2967.7624681666662</v>
      </c>
      <c r="D44" s="150">
        <f>D42*5.27%/12</f>
        <v>2936.7207730546793</v>
      </c>
      <c r="E44" s="150">
        <f t="shared" ref="E44:BP44" si="30">E42*5.27%/12</f>
        <v>2905.5427531649912</v>
      </c>
      <c r="F44" s="150">
        <f t="shared" si="30"/>
        <v>2874.2278098046208</v>
      </c>
      <c r="G44" s="150">
        <f t="shared" si="30"/>
        <v>2842.7753416513265</v>
      </c>
      <c r="H44" s="150">
        <f t="shared" si="30"/>
        <v>2811.1847447420591</v>
      </c>
      <c r="I44" s="150">
        <f t="shared" si="30"/>
        <v>2779.4554124613646</v>
      </c>
      <c r="J44" s="150">
        <f t="shared" si="30"/>
        <v>2747.5867355297382</v>
      </c>
      <c r="K44" s="150">
        <f t="shared" si="30"/>
        <v>2715.57810199192</v>
      </c>
      <c r="L44" s="150">
        <f t="shared" si="30"/>
        <v>2683.4288972051486</v>
      </c>
      <c r="M44" s="150">
        <f t="shared" si="30"/>
        <v>2651.1385038273552</v>
      </c>
      <c r="N44" s="166">
        <f t="shared" si="30"/>
        <v>2618.7063018053109</v>
      </c>
      <c r="O44" s="166">
        <f t="shared" si="30"/>
        <v>2586.1316683627192</v>
      </c>
      <c r="P44" s="166">
        <f t="shared" si="30"/>
        <v>2553.4139779882589</v>
      </c>
      <c r="Q44" s="166">
        <f t="shared" si="30"/>
        <v>2520.552602423571</v>
      </c>
      <c r="R44" s="166">
        <f t="shared" si="30"/>
        <v>2487.546910651195</v>
      </c>
      <c r="S44" s="166">
        <f t="shared" si="30"/>
        <v>2454.3962688824517</v>
      </c>
      <c r="T44" s="166">
        <f t="shared" si="30"/>
        <v>2421.1000405452746</v>
      </c>
      <c r="U44" s="166">
        <f t="shared" si="30"/>
        <v>2387.6575862719828</v>
      </c>
      <c r="V44" s="166">
        <f t="shared" si="30"/>
        <v>2354.068263887008</v>
      </c>
      <c r="W44" s="166">
        <f t="shared" si="30"/>
        <v>2320.3314283945588</v>
      </c>
      <c r="X44" s="166">
        <f t="shared" si="30"/>
        <v>2286.4464319662388</v>
      </c>
      <c r="Y44" s="166">
        <f t="shared" si="30"/>
        <v>2252.4126239286043</v>
      </c>
      <c r="Z44" s="166">
        <f t="shared" si="30"/>
        <v>2218.2293507506711</v>
      </c>
      <c r="AA44" s="166">
        <f t="shared" si="30"/>
        <v>2183.8959560313647</v>
      </c>
      <c r="AB44" s="166">
        <f t="shared" si="30"/>
        <v>2149.4117804869165</v>
      </c>
      <c r="AC44" s="166">
        <f t="shared" si="30"/>
        <v>2114.7761619382018</v>
      </c>
      <c r="AD44" s="166">
        <f t="shared" si="30"/>
        <v>2079.9884352980275</v>
      </c>
      <c r="AE44" s="166">
        <f t="shared" si="30"/>
        <v>2045.0479325583583</v>
      </c>
      <c r="AF44" s="166">
        <f t="shared" si="30"/>
        <v>2009.9539827774913</v>
      </c>
      <c r="AG44" s="166">
        <f t="shared" si="30"/>
        <v>1974.7059120671693</v>
      </c>
      <c r="AH44" s="166">
        <f t="shared" si="30"/>
        <v>1939.3030435796447</v>
      </c>
      <c r="AI44" s="166">
        <f t="shared" si="30"/>
        <v>1903.744697494679</v>
      </c>
      <c r="AJ44" s="166">
        <f t="shared" si="30"/>
        <v>1868.0301910064902</v>
      </c>
      <c r="AK44" s="166">
        <f t="shared" si="30"/>
        <v>1832.1588383106409</v>
      </c>
      <c r="AL44" s="166">
        <f t="shared" si="30"/>
        <v>1796.1299505908689</v>
      </c>
      <c r="AM44" s="166">
        <f t="shared" si="30"/>
        <v>1759.9428360058607</v>
      </c>
      <c r="AN44" s="166">
        <f t="shared" si="30"/>
        <v>1723.5967996759671</v>
      </c>
      <c r="AO44" s="166">
        <f t="shared" si="30"/>
        <v>1687.0911436698577</v>
      </c>
      <c r="AP44" s="166">
        <f t="shared" si="30"/>
        <v>1650.4251669911212</v>
      </c>
      <c r="AQ44" s="166">
        <f t="shared" si="30"/>
        <v>1613.5981655648045</v>
      </c>
      <c r="AR44" s="166">
        <f t="shared" si="30"/>
        <v>1576.6094322238903</v>
      </c>
      <c r="AS44" s="166">
        <f t="shared" si="30"/>
        <v>1539.4582566957206</v>
      </c>
      <c r="AT44" s="166">
        <f t="shared" si="30"/>
        <v>1502.1439255883563</v>
      </c>
      <c r="AU44" s="166">
        <f t="shared" si="30"/>
        <v>1464.6657223768789</v>
      </c>
      <c r="AV44" s="166">
        <f t="shared" si="30"/>
        <v>1427.0229273896311</v>
      </c>
      <c r="AW44" s="166">
        <f t="shared" si="30"/>
        <v>1389.2148177943975</v>
      </c>
      <c r="AX44" s="166">
        <f t="shared" si="30"/>
        <v>1351.240667584525</v>
      </c>
      <c r="AY44" s="166">
        <f t="shared" si="30"/>
        <v>1313.0997475649808</v>
      </c>
      <c r="AZ44" s="166">
        <f t="shared" si="30"/>
        <v>1274.7913253383508</v>
      </c>
      <c r="BA44" s="166">
        <f t="shared" si="30"/>
        <v>1236.3146652907753</v>
      </c>
      <c r="BB44" s="166">
        <f t="shared" si="30"/>
        <v>1197.6690285778247</v>
      </c>
      <c r="BC44" s="166">
        <f t="shared" si="30"/>
        <v>1158.8536731103093</v>
      </c>
      <c r="BD44" s="166">
        <f t="shared" si="30"/>
        <v>1119.8678535400325</v>
      </c>
      <c r="BE44" s="166">
        <f t="shared" si="30"/>
        <v>1080.7108212454764</v>
      </c>
      <c r="BF44" s="166">
        <f t="shared" si="30"/>
        <v>1041.3818243174267</v>
      </c>
      <c r="BG44" s="166">
        <f t="shared" si="30"/>
        <v>1001.8801075445343</v>
      </c>
      <c r="BH44" s="166">
        <f t="shared" si="30"/>
        <v>962.20491239881449</v>
      </c>
      <c r="BI44" s="166">
        <f t="shared" si="30"/>
        <v>922.35547702107976</v>
      </c>
      <c r="BJ44" s="166">
        <f t="shared" si="30"/>
        <v>882.33103620631107</v>
      </c>
      <c r="BK44" s="166">
        <f t="shared" si="30"/>
        <v>842.13082138896425</v>
      </c>
      <c r="BL44" s="166">
        <f t="shared" si="30"/>
        <v>801.75406062821105</v>
      </c>
      <c r="BM44" s="166">
        <f t="shared" si="30"/>
        <v>761.19997859311707</v>
      </c>
      <c r="BN44" s="166">
        <f t="shared" si="30"/>
        <v>720.46779654775219</v>
      </c>
      <c r="BO44" s="166">
        <f t="shared" si="30"/>
        <v>679.55673233623827</v>
      </c>
      <c r="BP44" s="166">
        <f t="shared" si="30"/>
        <v>638.46600036772872</v>
      </c>
      <c r="BQ44" s="166">
        <f t="shared" ref="BQ44:DR44" si="31">BQ42*5.27%/12</f>
        <v>597.19481160132409</v>
      </c>
      <c r="BR44" s="166">
        <f t="shared" si="31"/>
        <v>555.7423735309203</v>
      </c>
      <c r="BS44" s="166">
        <f t="shared" si="31"/>
        <v>514.1078901699907</v>
      </c>
      <c r="BT44" s="166">
        <f t="shared" si="31"/>
        <v>472.29056203630097</v>
      </c>
      <c r="BU44" s="166">
        <f t="shared" si="31"/>
        <v>430.28958613655749</v>
      </c>
      <c r="BV44" s="166">
        <f t="shared" si="31"/>
        <v>388.1041559509876</v>
      </c>
      <c r="BW44" s="166">
        <f t="shared" si="31"/>
        <v>345.73346141785282</v>
      </c>
      <c r="BX44" s="166">
        <f t="shared" si="31"/>
        <v>303.17668891789333</v>
      </c>
      <c r="BY44" s="166">
        <f t="shared" si="31"/>
        <v>260.4330212587048</v>
      </c>
      <c r="BZ44" s="166">
        <f t="shared" si="31"/>
        <v>217.50163765904639</v>
      </c>
      <c r="CA44" s="166">
        <f t="shared" si="31"/>
        <v>174.38171373307947</v>
      </c>
      <c r="CB44" s="166">
        <f t="shared" si="31"/>
        <v>131.07242147453766</v>
      </c>
      <c r="CC44" s="166">
        <f t="shared" si="31"/>
        <v>87.572929240827079</v>
      </c>
      <c r="CD44" s="166">
        <f t="shared" si="31"/>
        <v>43.882401737056796</v>
      </c>
      <c r="CE44" s="159">
        <f t="shared" si="31"/>
        <v>-8.7073506923237197E-13</v>
      </c>
      <c r="CF44" s="159">
        <f t="shared" si="31"/>
        <v>-44.075118618020447</v>
      </c>
      <c r="CG44" s="159">
        <f t="shared" si="31"/>
        <v>-88.343800465304142</v>
      </c>
      <c r="CH44" s="159">
        <f t="shared" si="31"/>
        <v>-132.80689560703385</v>
      </c>
      <c r="CI44" s="159">
        <f t="shared" si="31"/>
        <v>-177.46525784159431</v>
      </c>
      <c r="CJ44" s="159">
        <f t="shared" si="31"/>
        <v>-222.31974471696822</v>
      </c>
      <c r="CK44" s="159">
        <f t="shared" si="31"/>
        <v>-267.37121754720312</v>
      </c>
      <c r="CL44" s="159">
        <f t="shared" si="31"/>
        <v>-312.62054142895079</v>
      </c>
      <c r="CM44" s="159">
        <f t="shared" si="31"/>
        <v>-358.06858525807917</v>
      </c>
      <c r="CN44" s="159">
        <f t="shared" si="31"/>
        <v>-403.71622174635718</v>
      </c>
      <c r="CO44" s="159">
        <f t="shared" si="31"/>
        <v>-449.56432743821284</v>
      </c>
      <c r="CP44" s="159">
        <f t="shared" si="31"/>
        <v>-495.61378272756525</v>
      </c>
      <c r="CQ44" s="159">
        <f t="shared" si="31"/>
        <v>-541.86547187473013</v>
      </c>
      <c r="CR44" s="159">
        <f t="shared" si="31"/>
        <v>-588.3202830233995</v>
      </c>
      <c r="CS44" s="159">
        <f t="shared" si="31"/>
        <v>-634.97910821769676</v>
      </c>
      <c r="CT44" s="159">
        <f t="shared" si="31"/>
        <v>-681.84284341930584</v>
      </c>
      <c r="CU44" s="159">
        <f t="shared" si="31"/>
        <v>-728.91238852467507</v>
      </c>
      <c r="CV44" s="159">
        <f t="shared" si="31"/>
        <v>-776.18864738229888</v>
      </c>
      <c r="CW44" s="159">
        <f t="shared" si="31"/>
        <v>-823.67252781007244</v>
      </c>
      <c r="CX44" s="159">
        <f t="shared" si="31"/>
        <v>-871.36494161272458</v>
      </c>
      <c r="CY44" s="159">
        <f t="shared" si="31"/>
        <v>-919.26680459932675</v>
      </c>
      <c r="CZ44" s="159">
        <f t="shared" si="31"/>
        <v>-967.37903660087829</v>
      </c>
      <c r="DA44" s="159">
        <f t="shared" si="31"/>
        <v>-1015.7025614879702</v>
      </c>
      <c r="DB44" s="159">
        <f t="shared" si="31"/>
        <v>-1064.2383071885245</v>
      </c>
      <c r="DC44" s="159">
        <f t="shared" si="31"/>
        <v>-1112.9872057056134</v>
      </c>
      <c r="DD44" s="159">
        <f t="shared" si="31"/>
        <v>-1161.9501931353568</v>
      </c>
      <c r="DE44" s="159">
        <f t="shared" si="31"/>
        <v>-1211.1282096848959</v>
      </c>
      <c r="DF44" s="159">
        <f t="shared" si="31"/>
        <v>-1260.5221996904481</v>
      </c>
      <c r="DG44" s="159">
        <f t="shared" si="31"/>
        <v>-1310.1331116354418</v>
      </c>
      <c r="DH44" s="159">
        <f t="shared" si="31"/>
        <v>-1359.961898168727</v>
      </c>
      <c r="DI44" s="159">
        <f t="shared" si="31"/>
        <v>-1410.009516122871</v>
      </c>
      <c r="DJ44" s="159">
        <f t="shared" si="31"/>
        <v>-1460.2769265325303</v>
      </c>
      <c r="DK44" s="159">
        <f t="shared" si="31"/>
        <v>-1510.765094652905</v>
      </c>
      <c r="DL44" s="159">
        <f t="shared" si="31"/>
        <v>-1561.4749899782753</v>
      </c>
      <c r="DM44" s="159">
        <f t="shared" si="31"/>
        <v>-1612.407586260616</v>
      </c>
      <c r="DN44" s="159">
        <f t="shared" si="31"/>
        <v>-1663.5638615282967</v>
      </c>
      <c r="DO44" s="159">
        <f t="shared" si="31"/>
        <v>-1714.9447981048615</v>
      </c>
      <c r="DP44" s="159">
        <f t="shared" si="31"/>
        <v>-1766.5513826278918</v>
      </c>
      <c r="DQ44" s="159">
        <f t="shared" si="31"/>
        <v>-1818.3846060679518</v>
      </c>
      <c r="DR44" s="159">
        <f t="shared" si="31"/>
        <v>-1870.4454637476201</v>
      </c>
    </row>
    <row r="45" spans="1:122" x14ac:dyDescent="0.2">
      <c r="B45" s="147" t="s">
        <v>43</v>
      </c>
      <c r="C45" s="150">
        <f>C43-C44</f>
        <v>7068.3176725588546</v>
      </c>
      <c r="D45" s="150">
        <f>D43-D44</f>
        <v>7099.3593676708406</v>
      </c>
      <c r="E45" s="150">
        <f t="shared" ref="E45:BP45" si="32">E43-E44</f>
        <v>7130.5373875605292</v>
      </c>
      <c r="F45" s="150">
        <f t="shared" si="32"/>
        <v>7161.8523309208995</v>
      </c>
      <c r="G45" s="150">
        <f t="shared" si="32"/>
        <v>7193.3047990741943</v>
      </c>
      <c r="H45" s="150">
        <f t="shared" si="32"/>
        <v>7224.8953959834616</v>
      </c>
      <c r="I45" s="150">
        <f t="shared" si="32"/>
        <v>7256.6247282641561</v>
      </c>
      <c r="J45" s="150">
        <f t="shared" si="32"/>
        <v>7288.4934051957825</v>
      </c>
      <c r="K45" s="150">
        <f t="shared" si="32"/>
        <v>7320.5020387336008</v>
      </c>
      <c r="L45" s="150">
        <f t="shared" si="32"/>
        <v>7352.6512435203713</v>
      </c>
      <c r="M45" s="150">
        <f t="shared" si="32"/>
        <v>7384.9416368981656</v>
      </c>
      <c r="N45" s="166">
        <f t="shared" si="32"/>
        <v>7417.3738389202099</v>
      </c>
      <c r="O45" s="166">
        <f t="shared" si="32"/>
        <v>7449.9484723628011</v>
      </c>
      <c r="P45" s="166">
        <f t="shared" si="32"/>
        <v>7482.6661627372614</v>
      </c>
      <c r="Q45" s="166">
        <f t="shared" si="32"/>
        <v>7515.5275383019489</v>
      </c>
      <c r="R45" s="166">
        <f t="shared" si="32"/>
        <v>7548.5332300743248</v>
      </c>
      <c r="S45" s="166">
        <f t="shared" si="32"/>
        <v>7581.6838718430681</v>
      </c>
      <c r="T45" s="166">
        <f t="shared" si="32"/>
        <v>7614.9801001802462</v>
      </c>
      <c r="U45" s="166">
        <f t="shared" si="32"/>
        <v>7648.4225544535375</v>
      </c>
      <c r="V45" s="166">
        <f t="shared" si="32"/>
        <v>7682.0118768385128</v>
      </c>
      <c r="W45" s="166">
        <f t="shared" si="32"/>
        <v>7715.748712330962</v>
      </c>
      <c r="X45" s="166">
        <f t="shared" si="32"/>
        <v>7749.6337087592819</v>
      </c>
      <c r="Y45" s="166">
        <f t="shared" si="32"/>
        <v>7783.6675167969161</v>
      </c>
      <c r="Z45" s="166">
        <f t="shared" si="32"/>
        <v>7817.8507899748492</v>
      </c>
      <c r="AA45" s="166">
        <f t="shared" si="32"/>
        <v>7852.1841846941552</v>
      </c>
      <c r="AB45" s="166">
        <f t="shared" si="32"/>
        <v>7886.6683602386038</v>
      </c>
      <c r="AC45" s="166">
        <f t="shared" si="32"/>
        <v>7921.3039787873186</v>
      </c>
      <c r="AD45" s="166">
        <f t="shared" si="32"/>
        <v>7956.0917054274923</v>
      </c>
      <c r="AE45" s="166">
        <f t="shared" si="32"/>
        <v>7991.032208167162</v>
      </c>
      <c r="AF45" s="166">
        <f t="shared" si="32"/>
        <v>8026.1261579480288</v>
      </c>
      <c r="AG45" s="166">
        <f t="shared" si="32"/>
        <v>8061.3742286583511</v>
      </c>
      <c r="AH45" s="166">
        <f t="shared" si="32"/>
        <v>8096.7770971458758</v>
      </c>
      <c r="AI45" s="166">
        <f t="shared" si="32"/>
        <v>8132.3354432308415</v>
      </c>
      <c r="AJ45" s="166">
        <f t="shared" si="32"/>
        <v>8168.0499497190303</v>
      </c>
      <c r="AK45" s="166">
        <f t="shared" si="32"/>
        <v>8203.9213024148794</v>
      </c>
      <c r="AL45" s="166">
        <f t="shared" si="32"/>
        <v>8239.9501901346521</v>
      </c>
      <c r="AM45" s="166">
        <f t="shared" si="32"/>
        <v>8276.1373047196594</v>
      </c>
      <c r="AN45" s="166">
        <f t="shared" si="32"/>
        <v>8312.4833410495539</v>
      </c>
      <c r="AO45" s="166">
        <f t="shared" si="32"/>
        <v>8348.9889970556633</v>
      </c>
      <c r="AP45" s="166">
        <f t="shared" si="32"/>
        <v>8385.6549737343994</v>
      </c>
      <c r="AQ45" s="166">
        <f t="shared" si="32"/>
        <v>8422.4819751607156</v>
      </c>
      <c r="AR45" s="166">
        <f t="shared" si="32"/>
        <v>8459.4707085016307</v>
      </c>
      <c r="AS45" s="166">
        <f t="shared" si="32"/>
        <v>8496.6218840297988</v>
      </c>
      <c r="AT45" s="166">
        <f t="shared" si="32"/>
        <v>8533.9362151371643</v>
      </c>
      <c r="AU45" s="166">
        <f t="shared" si="32"/>
        <v>8571.4144183486424</v>
      </c>
      <c r="AV45" s="166">
        <f t="shared" si="32"/>
        <v>8609.0572133358892</v>
      </c>
      <c r="AW45" s="166">
        <f t="shared" si="32"/>
        <v>8646.8653229311221</v>
      </c>
      <c r="AX45" s="166">
        <f t="shared" si="32"/>
        <v>8684.8394731409953</v>
      </c>
      <c r="AY45" s="166">
        <f t="shared" si="32"/>
        <v>8722.9803931605402</v>
      </c>
      <c r="AZ45" s="166">
        <f t="shared" si="32"/>
        <v>8761.28881538717</v>
      </c>
      <c r="BA45" s="166">
        <f t="shared" si="32"/>
        <v>8799.7654754347459</v>
      </c>
      <c r="BB45" s="166">
        <f t="shared" si="32"/>
        <v>8838.4111121476963</v>
      </c>
      <c r="BC45" s="166">
        <f t="shared" si="32"/>
        <v>8877.2264676152117</v>
      </c>
      <c r="BD45" s="166">
        <f t="shared" si="32"/>
        <v>8916.2122871854881</v>
      </c>
      <c r="BE45" s="166">
        <f t="shared" si="32"/>
        <v>8955.3693194800435</v>
      </c>
      <c r="BF45" s="166">
        <f t="shared" si="32"/>
        <v>8994.6983164080939</v>
      </c>
      <c r="BG45" s="166">
        <f t="shared" si="32"/>
        <v>9034.2000331809868</v>
      </c>
      <c r="BH45" s="166">
        <f t="shared" si="32"/>
        <v>9073.8752283267058</v>
      </c>
      <c r="BI45" s="166">
        <f t="shared" si="32"/>
        <v>9113.7246637044409</v>
      </c>
      <c r="BJ45" s="166">
        <f t="shared" si="32"/>
        <v>9153.7491045192091</v>
      </c>
      <c r="BK45" s="166">
        <f t="shared" si="32"/>
        <v>9193.9493193365561</v>
      </c>
      <c r="BL45" s="166">
        <f t="shared" si="32"/>
        <v>9234.3260800973094</v>
      </c>
      <c r="BM45" s="166">
        <f t="shared" si="32"/>
        <v>9274.8801621324037</v>
      </c>
      <c r="BN45" s="166">
        <f t="shared" si="32"/>
        <v>9315.6123441777672</v>
      </c>
      <c r="BO45" s="166">
        <f t="shared" si="32"/>
        <v>9356.5234083892828</v>
      </c>
      <c r="BP45" s="166">
        <f t="shared" si="32"/>
        <v>9397.6141403577913</v>
      </c>
      <c r="BQ45" s="166">
        <f t="shared" ref="BQ45:DR45" si="33">BQ43-BQ44</f>
        <v>9438.8853291241958</v>
      </c>
      <c r="BR45" s="166">
        <f t="shared" si="33"/>
        <v>9480.3377671946</v>
      </c>
      <c r="BS45" s="166">
        <f t="shared" si="33"/>
        <v>9521.9722505555292</v>
      </c>
      <c r="BT45" s="166">
        <f t="shared" si="33"/>
        <v>9563.7895786892186</v>
      </c>
      <c r="BU45" s="166">
        <f t="shared" si="33"/>
        <v>9605.7905545889626</v>
      </c>
      <c r="BV45" s="166">
        <f t="shared" si="33"/>
        <v>9647.9759847745336</v>
      </c>
      <c r="BW45" s="166">
        <f t="shared" si="33"/>
        <v>9690.3466793076677</v>
      </c>
      <c r="BX45" s="166">
        <f t="shared" si="33"/>
        <v>9732.9034518076278</v>
      </c>
      <c r="BY45" s="166">
        <f t="shared" si="33"/>
        <v>9775.6471194668156</v>
      </c>
      <c r="BZ45" s="166">
        <f t="shared" si="33"/>
        <v>9818.5785030664738</v>
      </c>
      <c r="CA45" s="166">
        <f t="shared" si="33"/>
        <v>9861.6984269924415</v>
      </c>
      <c r="CB45" s="166">
        <f t="shared" si="33"/>
        <v>9905.0077192509834</v>
      </c>
      <c r="CC45" s="166">
        <f t="shared" si="33"/>
        <v>9948.5072114846935</v>
      </c>
      <c r="CD45" s="166">
        <f t="shared" si="33"/>
        <v>9992.1977389884632</v>
      </c>
      <c r="CE45" s="159">
        <f t="shared" si="33"/>
        <v>10036.08014072552</v>
      </c>
      <c r="CF45" s="159">
        <f t="shared" si="33"/>
        <v>10080.155259343541</v>
      </c>
      <c r="CG45" s="159">
        <f t="shared" si="33"/>
        <v>10124.423941190824</v>
      </c>
      <c r="CH45" s="159">
        <f t="shared" si="33"/>
        <v>10168.887036332555</v>
      </c>
      <c r="CI45" s="159">
        <f t="shared" si="33"/>
        <v>10213.545398567114</v>
      </c>
      <c r="CJ45" s="159">
        <f t="shared" si="33"/>
        <v>10258.399885442488</v>
      </c>
      <c r="CK45" s="159">
        <f t="shared" si="33"/>
        <v>10303.451358272723</v>
      </c>
      <c r="CL45" s="159">
        <f t="shared" si="33"/>
        <v>10348.700682154471</v>
      </c>
      <c r="CM45" s="159">
        <f t="shared" si="33"/>
        <v>10394.148725983599</v>
      </c>
      <c r="CN45" s="159">
        <f t="shared" si="33"/>
        <v>10439.796362471878</v>
      </c>
      <c r="CO45" s="159">
        <f t="shared" si="33"/>
        <v>10485.644468163733</v>
      </c>
      <c r="CP45" s="159">
        <f t="shared" si="33"/>
        <v>10531.693923453086</v>
      </c>
      <c r="CQ45" s="159">
        <f t="shared" si="33"/>
        <v>10577.94561260025</v>
      </c>
      <c r="CR45" s="159">
        <f t="shared" si="33"/>
        <v>10624.400423748921</v>
      </c>
      <c r="CS45" s="159">
        <f t="shared" si="33"/>
        <v>10671.059248943217</v>
      </c>
      <c r="CT45" s="159">
        <f t="shared" si="33"/>
        <v>10717.922984144827</v>
      </c>
      <c r="CU45" s="159">
        <f t="shared" si="33"/>
        <v>10764.992529250196</v>
      </c>
      <c r="CV45" s="159">
        <f t="shared" si="33"/>
        <v>10812.26878810782</v>
      </c>
      <c r="CW45" s="159">
        <f t="shared" si="33"/>
        <v>10859.752668535593</v>
      </c>
      <c r="CX45" s="159">
        <f t="shared" si="33"/>
        <v>10907.445082338245</v>
      </c>
      <c r="CY45" s="159">
        <f t="shared" si="33"/>
        <v>10955.346945324847</v>
      </c>
      <c r="CZ45" s="159">
        <f t="shared" si="33"/>
        <v>11003.459177326398</v>
      </c>
      <c r="DA45" s="159">
        <f t="shared" si="33"/>
        <v>11051.78270221349</v>
      </c>
      <c r="DB45" s="159">
        <f t="shared" si="33"/>
        <v>11100.318447914045</v>
      </c>
      <c r="DC45" s="159">
        <f t="shared" si="33"/>
        <v>11149.067346431133</v>
      </c>
      <c r="DD45" s="159">
        <f t="shared" si="33"/>
        <v>11198.030333860877</v>
      </c>
      <c r="DE45" s="159">
        <f t="shared" si="33"/>
        <v>11247.208350410416</v>
      </c>
      <c r="DF45" s="159">
        <f t="shared" si="33"/>
        <v>11296.602340415968</v>
      </c>
      <c r="DG45" s="159">
        <f t="shared" si="33"/>
        <v>11346.213252360962</v>
      </c>
      <c r="DH45" s="159">
        <f t="shared" si="33"/>
        <v>11396.042038894248</v>
      </c>
      <c r="DI45" s="159">
        <f t="shared" si="33"/>
        <v>11446.089656848391</v>
      </c>
      <c r="DJ45" s="159">
        <f t="shared" si="33"/>
        <v>11496.35706725805</v>
      </c>
      <c r="DK45" s="159">
        <f t="shared" si="33"/>
        <v>11546.845235378425</v>
      </c>
      <c r="DL45" s="159">
        <f t="shared" si="33"/>
        <v>11597.555130703795</v>
      </c>
      <c r="DM45" s="159">
        <f t="shared" si="33"/>
        <v>11648.487726986135</v>
      </c>
      <c r="DN45" s="159">
        <f t="shared" si="33"/>
        <v>11699.644002253817</v>
      </c>
      <c r="DO45" s="159">
        <f t="shared" si="33"/>
        <v>11751.024938830382</v>
      </c>
      <c r="DP45" s="159">
        <f t="shared" si="33"/>
        <v>11802.631523353411</v>
      </c>
      <c r="DQ45" s="159">
        <f t="shared" si="33"/>
        <v>11854.464746793472</v>
      </c>
      <c r="DR45" s="159">
        <f t="shared" si="33"/>
        <v>11906.52560447314</v>
      </c>
    </row>
    <row r="46" spans="1:122" x14ac:dyDescent="0.2">
      <c r="B46" s="147" t="s">
        <v>88</v>
      </c>
      <c r="C46" s="150">
        <f>C42-C45</f>
        <v>668703.02232744114</v>
      </c>
      <c r="D46" s="150">
        <f>D42-D45</f>
        <v>661603.6629597703</v>
      </c>
      <c r="E46" s="150">
        <f t="shared" ref="E46:BP46" si="34">E42-E45</f>
        <v>654473.12557220971</v>
      </c>
      <c r="F46" s="150">
        <f t="shared" si="34"/>
        <v>647311.27324128884</v>
      </c>
      <c r="G46" s="150">
        <f t="shared" si="34"/>
        <v>640117.96844221465</v>
      </c>
      <c r="H46" s="150">
        <f t="shared" si="34"/>
        <v>632893.07304623118</v>
      </c>
      <c r="I46" s="150">
        <f t="shared" si="34"/>
        <v>625636.44831796701</v>
      </c>
      <c r="J46" s="150">
        <f t="shared" si="34"/>
        <v>618347.95491277124</v>
      </c>
      <c r="K46" s="150">
        <f t="shared" si="34"/>
        <v>611027.45287403767</v>
      </c>
      <c r="L46" s="150">
        <f t="shared" si="34"/>
        <v>603674.80163051735</v>
      </c>
      <c r="M46" s="150">
        <f t="shared" si="34"/>
        <v>596289.85999361915</v>
      </c>
      <c r="N46" s="166">
        <f t="shared" si="34"/>
        <v>588872.48615469888</v>
      </c>
      <c r="O46" s="166">
        <f t="shared" si="34"/>
        <v>581422.53768233606</v>
      </c>
      <c r="P46" s="166">
        <f t="shared" si="34"/>
        <v>573939.87151959876</v>
      </c>
      <c r="Q46" s="166">
        <f t="shared" si="34"/>
        <v>566424.34398129676</v>
      </c>
      <c r="R46" s="166">
        <f t="shared" si="34"/>
        <v>558875.81075122242</v>
      </c>
      <c r="S46" s="166">
        <f t="shared" si="34"/>
        <v>551294.12687937939</v>
      </c>
      <c r="T46" s="166">
        <f t="shared" si="34"/>
        <v>543679.14677919913</v>
      </c>
      <c r="U46" s="166">
        <f t="shared" si="34"/>
        <v>536030.72422474565</v>
      </c>
      <c r="V46" s="166">
        <f t="shared" si="34"/>
        <v>528348.71234790713</v>
      </c>
      <c r="W46" s="166">
        <f t="shared" si="34"/>
        <v>520632.96363557619</v>
      </c>
      <c r="X46" s="166">
        <f t="shared" si="34"/>
        <v>512883.32992681692</v>
      </c>
      <c r="Y46" s="166">
        <f t="shared" si="34"/>
        <v>505099.66241002001</v>
      </c>
      <c r="Z46" s="166">
        <f t="shared" si="34"/>
        <v>497281.81162004516</v>
      </c>
      <c r="AA46" s="166">
        <f t="shared" si="34"/>
        <v>489429.62743535102</v>
      </c>
      <c r="AB46" s="166">
        <f t="shared" si="34"/>
        <v>481542.95907511242</v>
      </c>
      <c r="AC46" s="166">
        <f t="shared" si="34"/>
        <v>473621.65509632509</v>
      </c>
      <c r="AD46" s="166">
        <f t="shared" si="34"/>
        <v>465665.56339089759</v>
      </c>
      <c r="AE46" s="166">
        <f t="shared" si="34"/>
        <v>457674.53118273045</v>
      </c>
      <c r="AF46" s="166">
        <f t="shared" si="34"/>
        <v>449648.40502478241</v>
      </c>
      <c r="AG46" s="166">
        <f t="shared" si="34"/>
        <v>441587.03079612408</v>
      </c>
      <c r="AH46" s="166">
        <f t="shared" si="34"/>
        <v>433490.25369897822</v>
      </c>
      <c r="AI46" s="166">
        <f t="shared" si="34"/>
        <v>425357.91825574735</v>
      </c>
      <c r="AJ46" s="166">
        <f t="shared" si="34"/>
        <v>417189.86830602831</v>
      </c>
      <c r="AK46" s="166">
        <f t="shared" si="34"/>
        <v>408985.9470036134</v>
      </c>
      <c r="AL46" s="166">
        <f t="shared" si="34"/>
        <v>400745.99681347876</v>
      </c>
      <c r="AM46" s="166">
        <f t="shared" si="34"/>
        <v>392469.85950875911</v>
      </c>
      <c r="AN46" s="166">
        <f t="shared" si="34"/>
        <v>384157.37616770953</v>
      </c>
      <c r="AO46" s="166">
        <f t="shared" si="34"/>
        <v>375808.38717065385</v>
      </c>
      <c r="AP46" s="166">
        <f t="shared" si="34"/>
        <v>367422.73219691945</v>
      </c>
      <c r="AQ46" s="166">
        <f t="shared" si="34"/>
        <v>359000.25022175873</v>
      </c>
      <c r="AR46" s="166">
        <f t="shared" si="34"/>
        <v>350540.77951325709</v>
      </c>
      <c r="AS46" s="166">
        <f t="shared" si="34"/>
        <v>342044.15762922727</v>
      </c>
      <c r="AT46" s="166">
        <f t="shared" si="34"/>
        <v>333510.22141409008</v>
      </c>
      <c r="AU46" s="166">
        <f t="shared" si="34"/>
        <v>324938.80699574144</v>
      </c>
      <c r="AV46" s="166">
        <f t="shared" si="34"/>
        <v>316329.74978240556</v>
      </c>
      <c r="AW46" s="166">
        <f t="shared" si="34"/>
        <v>307682.88445947442</v>
      </c>
      <c r="AX46" s="166">
        <f t="shared" si="34"/>
        <v>298998.04498633341</v>
      </c>
      <c r="AY46" s="166">
        <f t="shared" si="34"/>
        <v>290275.06459317286</v>
      </c>
      <c r="AZ46" s="166">
        <f t="shared" si="34"/>
        <v>281513.77577778569</v>
      </c>
      <c r="BA46" s="166">
        <f t="shared" si="34"/>
        <v>272714.01030235097</v>
      </c>
      <c r="BB46" s="166">
        <f t="shared" si="34"/>
        <v>263875.5991902033</v>
      </c>
      <c r="BC46" s="166">
        <f t="shared" si="34"/>
        <v>254998.37272258807</v>
      </c>
      <c r="BD46" s="166">
        <f t="shared" si="34"/>
        <v>246082.16043540259</v>
      </c>
      <c r="BE46" s="166">
        <f t="shared" si="34"/>
        <v>237126.79111592256</v>
      </c>
      <c r="BF46" s="166">
        <f t="shared" si="34"/>
        <v>228132.09279951447</v>
      </c>
      <c r="BG46" s="166">
        <f t="shared" si="34"/>
        <v>219097.89276633348</v>
      </c>
      <c r="BH46" s="166">
        <f t="shared" si="34"/>
        <v>210024.01753800677</v>
      </c>
      <c r="BI46" s="166">
        <f t="shared" si="34"/>
        <v>200910.29287430234</v>
      </c>
      <c r="BJ46" s="166">
        <f t="shared" si="34"/>
        <v>191756.54376978314</v>
      </c>
      <c r="BK46" s="166">
        <f t="shared" si="34"/>
        <v>182562.59445044657</v>
      </c>
      <c r="BL46" s="166">
        <f t="shared" si="34"/>
        <v>173328.26837034925</v>
      </c>
      <c r="BM46" s="166">
        <f t="shared" si="34"/>
        <v>164053.38820821684</v>
      </c>
      <c r="BN46" s="166">
        <f t="shared" si="34"/>
        <v>154737.77586403908</v>
      </c>
      <c r="BO46" s="166">
        <f t="shared" si="34"/>
        <v>145381.25245564981</v>
      </c>
      <c r="BP46" s="166">
        <f t="shared" si="34"/>
        <v>135983.63831529202</v>
      </c>
      <c r="BQ46" s="166">
        <f t="shared" ref="BQ46:DR46" si="35">BQ42-BQ45</f>
        <v>126544.75298616782</v>
      </c>
      <c r="BR46" s="166">
        <f t="shared" si="35"/>
        <v>117064.41521897321</v>
      </c>
      <c r="BS46" s="166">
        <f t="shared" si="35"/>
        <v>107542.44296841769</v>
      </c>
      <c r="BT46" s="166">
        <f t="shared" si="35"/>
        <v>97978.653389728468</v>
      </c>
      <c r="BU46" s="166">
        <f t="shared" si="35"/>
        <v>88372.862835139502</v>
      </c>
      <c r="BV46" s="166">
        <f t="shared" si="35"/>
        <v>78724.886850364972</v>
      </c>
      <c r="BW46" s="166">
        <f t="shared" si="35"/>
        <v>69034.540171057306</v>
      </c>
      <c r="BX46" s="166">
        <f t="shared" si="35"/>
        <v>59301.636719249676</v>
      </c>
      <c r="BY46" s="166">
        <f t="shared" si="35"/>
        <v>49525.989599782857</v>
      </c>
      <c r="BZ46" s="166">
        <f t="shared" si="35"/>
        <v>39707.411096716387</v>
      </c>
      <c r="CA46" s="166">
        <f t="shared" si="35"/>
        <v>29845.712669723944</v>
      </c>
      <c r="CB46" s="166">
        <f t="shared" si="35"/>
        <v>19940.704950472958</v>
      </c>
      <c r="CC46" s="166">
        <f t="shared" si="35"/>
        <v>9992.197738988265</v>
      </c>
      <c r="CD46" s="166">
        <f t="shared" si="35"/>
        <v>-1.9826984498649836E-10</v>
      </c>
      <c r="CE46" s="159">
        <f t="shared" si="35"/>
        <v>-10036.080140725719</v>
      </c>
      <c r="CF46" s="159">
        <f t="shared" si="35"/>
        <v>-20116.235400069258</v>
      </c>
      <c r="CG46" s="159">
        <f t="shared" si="35"/>
        <v>-30240.659341260081</v>
      </c>
      <c r="CH46" s="159">
        <f t="shared" si="35"/>
        <v>-40409.546377592633</v>
      </c>
      <c r="CI46" s="159">
        <f t="shared" si="35"/>
        <v>-50623.091776159745</v>
      </c>
      <c r="CJ46" s="159">
        <f t="shared" si="35"/>
        <v>-60881.491661602231</v>
      </c>
      <c r="CK46" s="159">
        <f t="shared" si="35"/>
        <v>-71184.943019874947</v>
      </c>
      <c r="CL46" s="159">
        <f t="shared" si="35"/>
        <v>-81533.643702029425</v>
      </c>
      <c r="CM46" s="159">
        <f t="shared" si="35"/>
        <v>-91927.792428013025</v>
      </c>
      <c r="CN46" s="159">
        <f t="shared" si="35"/>
        <v>-102367.58879048491</v>
      </c>
      <c r="CO46" s="159">
        <f t="shared" si="35"/>
        <v>-112853.23325864864</v>
      </c>
      <c r="CP46" s="159">
        <f t="shared" si="35"/>
        <v>-123384.92718210173</v>
      </c>
      <c r="CQ46" s="159">
        <f t="shared" si="35"/>
        <v>-133962.87279470198</v>
      </c>
      <c r="CR46" s="159">
        <f t="shared" si="35"/>
        <v>-144587.27321845089</v>
      </c>
      <c r="CS46" s="159">
        <f t="shared" si="35"/>
        <v>-155258.33246739412</v>
      </c>
      <c r="CT46" s="159">
        <f t="shared" si="35"/>
        <v>-165976.25545153895</v>
      </c>
      <c r="CU46" s="159">
        <f t="shared" si="35"/>
        <v>-176741.24798078914</v>
      </c>
      <c r="CV46" s="159">
        <f t="shared" si="35"/>
        <v>-187553.51676889695</v>
      </c>
      <c r="CW46" s="159">
        <f t="shared" si="35"/>
        <v>-198413.26943743255</v>
      </c>
      <c r="CX46" s="159">
        <f t="shared" si="35"/>
        <v>-209320.71451977079</v>
      </c>
      <c r="CY46" s="159">
        <f t="shared" si="35"/>
        <v>-220276.06146509564</v>
      </c>
      <c r="CZ46" s="159">
        <f t="shared" si="35"/>
        <v>-231279.52064242205</v>
      </c>
      <c r="DA46" s="159">
        <f t="shared" si="35"/>
        <v>-242331.30334463555</v>
      </c>
      <c r="DB46" s="159">
        <f t="shared" si="35"/>
        <v>-253431.62179254959</v>
      </c>
      <c r="DC46" s="159">
        <f t="shared" si="35"/>
        <v>-264580.6891389807</v>
      </c>
      <c r="DD46" s="159">
        <f t="shared" si="35"/>
        <v>-275778.71947284159</v>
      </c>
      <c r="DE46" s="159">
        <f t="shared" si="35"/>
        <v>-287025.92782325199</v>
      </c>
      <c r="DF46" s="159">
        <f t="shared" si="35"/>
        <v>-298322.53016366798</v>
      </c>
      <c r="DG46" s="159">
        <f t="shared" si="35"/>
        <v>-309668.74341602891</v>
      </c>
      <c r="DH46" s="159">
        <f t="shared" si="35"/>
        <v>-321064.78545492317</v>
      </c>
      <c r="DI46" s="159">
        <f t="shared" si="35"/>
        <v>-332510.87511177157</v>
      </c>
      <c r="DJ46" s="159">
        <f t="shared" si="35"/>
        <v>-344007.23217902961</v>
      </c>
      <c r="DK46" s="159">
        <f t="shared" si="35"/>
        <v>-355554.07741440804</v>
      </c>
      <c r="DL46" s="159">
        <f t="shared" si="35"/>
        <v>-367151.63254511182</v>
      </c>
      <c r="DM46" s="159">
        <f t="shared" si="35"/>
        <v>-378800.12027209793</v>
      </c>
      <c r="DN46" s="159">
        <f t="shared" si="35"/>
        <v>-390499.76427435176</v>
      </c>
      <c r="DO46" s="159">
        <f t="shared" si="35"/>
        <v>-402250.78921318217</v>
      </c>
      <c r="DP46" s="159">
        <f t="shared" si="35"/>
        <v>-414053.42073653557</v>
      </c>
      <c r="DQ46" s="159">
        <f t="shared" si="35"/>
        <v>-425907.88548332907</v>
      </c>
      <c r="DR46" s="159">
        <f t="shared" si="35"/>
        <v>-437814.4110878022</v>
      </c>
    </row>
    <row r="49" spans="2:3" x14ac:dyDescent="0.2">
      <c r="B49" s="149" t="s">
        <v>94</v>
      </c>
      <c r="C49" s="160" t="s">
        <v>90</v>
      </c>
    </row>
    <row r="50" spans="2:3" x14ac:dyDescent="0.2">
      <c r="B50" s="161" t="s">
        <v>91</v>
      </c>
      <c r="C50" s="162">
        <f>C43</f>
        <v>10036.08014072552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workbookViewId="0">
      <selection activeCell="S25" sqref="S25"/>
    </sheetView>
  </sheetViews>
  <sheetFormatPr defaultColWidth="9.140625" defaultRowHeight="15" x14ac:dyDescent="0.25"/>
  <cols>
    <col min="1" max="1" width="9.140625" style="95"/>
    <col min="2" max="2" width="7.85546875" style="95" customWidth="1"/>
    <col min="3" max="3" width="14.5703125" style="95" customWidth="1"/>
    <col min="4" max="4" width="14.42578125" style="95" customWidth="1"/>
    <col min="5" max="7" width="14.5703125" style="95" customWidth="1"/>
    <col min="8" max="16384" width="9.140625" style="95"/>
  </cols>
  <sheetData>
    <row r="1" spans="1:13" x14ac:dyDescent="0.25">
      <c r="A1" s="77"/>
      <c r="B1" s="77"/>
      <c r="C1" s="77"/>
      <c r="D1" s="77"/>
      <c r="E1" s="77"/>
      <c r="F1" s="77"/>
      <c r="G1" s="78"/>
    </row>
    <row r="2" spans="1:13" x14ac:dyDescent="0.25">
      <c r="A2" s="77"/>
      <c r="B2" s="77"/>
      <c r="C2" s="77"/>
      <c r="D2" s="77"/>
      <c r="E2" s="77"/>
      <c r="F2" s="79"/>
      <c r="G2" s="80"/>
    </row>
    <row r="3" spans="1:13" x14ac:dyDescent="0.25">
      <c r="A3" s="77"/>
      <c r="B3" s="77"/>
      <c r="C3" s="77"/>
      <c r="D3" s="77"/>
      <c r="E3" s="77"/>
      <c r="F3" s="79"/>
      <c r="G3" s="80"/>
    </row>
    <row r="4" spans="1:13" ht="21" x14ac:dyDescent="0.35">
      <c r="A4" s="77"/>
      <c r="B4" s="81" t="s">
        <v>77</v>
      </c>
      <c r="C4" s="77"/>
      <c r="D4" s="77"/>
      <c r="E4" s="82"/>
      <c r="F4" s="83"/>
      <c r="G4" s="77"/>
      <c r="K4" s="114"/>
      <c r="L4" s="113"/>
    </row>
    <row r="5" spans="1:13" x14ac:dyDescent="0.25">
      <c r="A5" s="77"/>
      <c r="B5" s="77"/>
      <c r="C5" s="77"/>
      <c r="D5" s="77"/>
      <c r="E5" s="77"/>
      <c r="F5" s="83"/>
      <c r="G5" s="77"/>
      <c r="K5" s="112"/>
      <c r="L5" s="113"/>
    </row>
    <row r="6" spans="1:13" x14ac:dyDescent="0.25">
      <c r="A6" s="77"/>
      <c r="B6" s="84" t="s">
        <v>32</v>
      </c>
      <c r="C6" s="85"/>
      <c r="D6" s="86"/>
      <c r="E6" s="140">
        <v>43466</v>
      </c>
      <c r="F6" s="87"/>
      <c r="G6" s="77"/>
      <c r="K6" s="124"/>
      <c r="L6" s="124"/>
    </row>
    <row r="7" spans="1:13" x14ac:dyDescent="0.25">
      <c r="A7" s="77"/>
      <c r="B7" s="88" t="s">
        <v>33</v>
      </c>
      <c r="C7" s="99"/>
      <c r="E7" s="77">
        <v>44</v>
      </c>
      <c r="F7" s="92" t="s">
        <v>21</v>
      </c>
      <c r="G7" s="77"/>
      <c r="K7" s="126"/>
      <c r="L7" s="126"/>
    </row>
    <row r="8" spans="1:13" x14ac:dyDescent="0.25">
      <c r="A8" s="77"/>
      <c r="B8" s="88" t="s">
        <v>78</v>
      </c>
      <c r="C8" s="99"/>
      <c r="E8" s="141">
        <f>12876*1.07</f>
        <v>13777.320000000002</v>
      </c>
      <c r="F8" s="92" t="s">
        <v>35</v>
      </c>
      <c r="G8" s="77"/>
      <c r="K8" s="126"/>
      <c r="L8" s="126"/>
    </row>
    <row r="9" spans="1:13" x14ac:dyDescent="0.25">
      <c r="A9" s="77"/>
      <c r="B9" s="88" t="s">
        <v>36</v>
      </c>
      <c r="C9" s="99"/>
      <c r="E9" s="142">
        <v>1</v>
      </c>
      <c r="F9" s="92"/>
      <c r="G9" s="77"/>
      <c r="K9" s="129"/>
      <c r="L9" s="129"/>
    </row>
    <row r="10" spans="1:13" x14ac:dyDescent="0.25">
      <c r="A10" s="77"/>
      <c r="B10" s="88" t="s">
        <v>37</v>
      </c>
      <c r="C10" s="99"/>
      <c r="D10" s="127">
        <f>E6-1</f>
        <v>43465</v>
      </c>
      <c r="E10" s="141">
        <f>E8</f>
        <v>13777.320000000002</v>
      </c>
      <c r="F10" s="92" t="s">
        <v>35</v>
      </c>
      <c r="G10" s="77"/>
      <c r="K10" s="129"/>
      <c r="L10" s="129"/>
    </row>
    <row r="11" spans="1:13" x14ac:dyDescent="0.25">
      <c r="A11" s="77"/>
      <c r="B11" s="88" t="s">
        <v>38</v>
      </c>
      <c r="C11" s="99"/>
      <c r="D11" s="127">
        <f>EDATE(D10,E7)</f>
        <v>44804</v>
      </c>
      <c r="E11" s="141">
        <v>0</v>
      </c>
      <c r="F11" s="92" t="s">
        <v>35</v>
      </c>
      <c r="G11" s="77"/>
      <c r="K11" s="126"/>
      <c r="L11" s="126"/>
      <c r="M11" s="129"/>
    </row>
    <row r="12" spans="1:13" x14ac:dyDescent="0.25">
      <c r="A12" s="77"/>
      <c r="B12" s="143" t="s">
        <v>79</v>
      </c>
      <c r="C12" s="144"/>
      <c r="D12" s="145"/>
      <c r="E12" s="146">
        <v>4.2999999999999997E-2</v>
      </c>
      <c r="F12" s="93"/>
      <c r="G12" s="94"/>
      <c r="K12" s="126"/>
      <c r="L12" s="126"/>
      <c r="M12" s="129"/>
    </row>
    <row r="13" spans="1:13" x14ac:dyDescent="0.25">
      <c r="A13" s="77"/>
      <c r="B13" s="125"/>
      <c r="C13" s="99"/>
      <c r="E13" s="130"/>
      <c r="F13" s="125"/>
      <c r="G13" s="94"/>
      <c r="K13" s="126"/>
      <c r="L13" s="126"/>
      <c r="M13" s="129"/>
    </row>
    <row r="14" spans="1:13" x14ac:dyDescent="0.25">
      <c r="K14" s="126"/>
      <c r="L14" s="126"/>
      <c r="M14" s="129"/>
    </row>
    <row r="15" spans="1:13" ht="15.75" thickBot="1" x14ac:dyDescent="0.3">
      <c r="A15" s="97" t="s">
        <v>39</v>
      </c>
      <c r="B15" s="97" t="s">
        <v>40</v>
      </c>
      <c r="C15" s="97" t="s">
        <v>41</v>
      </c>
      <c r="D15" s="97" t="s">
        <v>42</v>
      </c>
      <c r="E15" s="97" t="s">
        <v>43</v>
      </c>
      <c r="F15" s="97" t="s">
        <v>44</v>
      </c>
      <c r="G15" s="97" t="s">
        <v>45</v>
      </c>
      <c r="K15" s="126"/>
      <c r="L15" s="126"/>
      <c r="M15" s="129"/>
    </row>
    <row r="16" spans="1:13" x14ac:dyDescent="0.25">
      <c r="A16" s="98">
        <f>E6</f>
        <v>43466</v>
      </c>
      <c r="B16" s="99">
        <v>1</v>
      </c>
      <c r="C16" s="83">
        <f>E10</f>
        <v>13777.320000000002</v>
      </c>
      <c r="D16" s="100">
        <f>ROUND(C16*$E$12/12,3)</f>
        <v>49.369</v>
      </c>
      <c r="E16" s="100">
        <f>PPMT($E$12/12,B16,$E$7,-$E$10,$E$11,0)</f>
        <v>289.64444165235216</v>
      </c>
      <c r="F16" s="100">
        <f>ROUND(PMT($E$12/12,E7,-E10,E11),3)</f>
        <v>339.01299999999998</v>
      </c>
      <c r="G16" s="100">
        <f>ROUND(C16-E16,3)</f>
        <v>13487.675999999999</v>
      </c>
      <c r="K16" s="126"/>
      <c r="L16" s="126"/>
      <c r="M16" s="129"/>
    </row>
    <row r="17" spans="1:13" x14ac:dyDescent="0.25">
      <c r="A17" s="98">
        <f>EDATE(A16,1)</f>
        <v>43497</v>
      </c>
      <c r="B17" s="99">
        <v>2</v>
      </c>
      <c r="C17" s="83">
        <f>G16</f>
        <v>13487.675999999999</v>
      </c>
      <c r="D17" s="100">
        <f t="shared" ref="D17:D59" si="0">ROUND(C17*$E$12/12,3)</f>
        <v>48.331000000000003</v>
      </c>
      <c r="E17" s="100">
        <f t="shared" ref="E17:E59" si="1">PPMT($E$12/12,B17,$E$7,-$E$10,$E$11,0)</f>
        <v>290.68233423493967</v>
      </c>
      <c r="F17" s="100">
        <f>F16</f>
        <v>339.01299999999998</v>
      </c>
      <c r="G17" s="100">
        <f t="shared" ref="G17:G59" si="2">ROUND(C17-E17,3)</f>
        <v>13196.994000000001</v>
      </c>
      <c r="K17" s="126"/>
      <c r="L17" s="126"/>
      <c r="M17" s="129"/>
    </row>
    <row r="18" spans="1:13" x14ac:dyDescent="0.25">
      <c r="A18" s="98">
        <f>EDATE(A17,1)</f>
        <v>43525</v>
      </c>
      <c r="B18" s="99">
        <v>3</v>
      </c>
      <c r="C18" s="83">
        <f>G17</f>
        <v>13196.994000000001</v>
      </c>
      <c r="D18" s="100">
        <f t="shared" si="0"/>
        <v>47.289000000000001</v>
      </c>
      <c r="E18" s="100">
        <f t="shared" si="1"/>
        <v>291.72394593261487</v>
      </c>
      <c r="F18" s="100">
        <f t="shared" ref="F18:F59" si="3">F17</f>
        <v>339.01299999999998</v>
      </c>
      <c r="G18" s="100">
        <f t="shared" si="2"/>
        <v>12905.27</v>
      </c>
      <c r="K18" s="126"/>
      <c r="L18" s="126"/>
      <c r="M18" s="129"/>
    </row>
    <row r="19" spans="1:13" x14ac:dyDescent="0.25">
      <c r="A19" s="98">
        <f t="shared" ref="A19:A59" si="4">EDATE(A18,1)</f>
        <v>43556</v>
      </c>
      <c r="B19" s="99">
        <v>4</v>
      </c>
      <c r="C19" s="83">
        <f t="shared" ref="C19:C59" si="5">G18</f>
        <v>12905.27</v>
      </c>
      <c r="D19" s="100">
        <f t="shared" si="0"/>
        <v>46.244</v>
      </c>
      <c r="E19" s="100">
        <f t="shared" si="1"/>
        <v>292.76929007220679</v>
      </c>
      <c r="F19" s="100">
        <f t="shared" si="3"/>
        <v>339.01299999999998</v>
      </c>
      <c r="G19" s="100">
        <f t="shared" si="2"/>
        <v>12612.501</v>
      </c>
      <c r="K19" s="126"/>
      <c r="L19" s="126"/>
      <c r="M19" s="129"/>
    </row>
    <row r="20" spans="1:13" x14ac:dyDescent="0.25">
      <c r="A20" s="98">
        <f t="shared" si="4"/>
        <v>43586</v>
      </c>
      <c r="B20" s="99">
        <v>5</v>
      </c>
      <c r="C20" s="83">
        <f t="shared" si="5"/>
        <v>12612.501</v>
      </c>
      <c r="D20" s="100">
        <f t="shared" si="0"/>
        <v>45.195</v>
      </c>
      <c r="E20" s="100">
        <f t="shared" si="1"/>
        <v>293.81838002829886</v>
      </c>
      <c r="F20" s="100">
        <f t="shared" si="3"/>
        <v>339.01299999999998</v>
      </c>
      <c r="G20" s="100">
        <f t="shared" si="2"/>
        <v>12318.683000000001</v>
      </c>
      <c r="K20" s="126"/>
      <c r="L20" s="126"/>
      <c r="M20" s="129"/>
    </row>
    <row r="21" spans="1:13" x14ac:dyDescent="0.25">
      <c r="A21" s="98">
        <f t="shared" si="4"/>
        <v>43617</v>
      </c>
      <c r="B21" s="99">
        <v>6</v>
      </c>
      <c r="C21" s="83">
        <f t="shared" si="5"/>
        <v>12318.683000000001</v>
      </c>
      <c r="D21" s="100">
        <f t="shared" si="0"/>
        <v>44.142000000000003</v>
      </c>
      <c r="E21" s="100">
        <f t="shared" si="1"/>
        <v>294.87122922340023</v>
      </c>
      <c r="F21" s="100">
        <f t="shared" si="3"/>
        <v>339.01299999999998</v>
      </c>
      <c r="G21" s="100">
        <f t="shared" si="2"/>
        <v>12023.812</v>
      </c>
      <c r="K21" s="126"/>
      <c r="L21" s="126"/>
      <c r="M21" s="129"/>
    </row>
    <row r="22" spans="1:13" x14ac:dyDescent="0.25">
      <c r="A22" s="98">
        <f t="shared" si="4"/>
        <v>43647</v>
      </c>
      <c r="B22" s="99">
        <v>7</v>
      </c>
      <c r="C22" s="83">
        <f t="shared" si="5"/>
        <v>12023.812</v>
      </c>
      <c r="D22" s="100">
        <f t="shared" si="0"/>
        <v>43.085000000000001</v>
      </c>
      <c r="E22" s="100">
        <f t="shared" si="1"/>
        <v>295.92785112811742</v>
      </c>
      <c r="F22" s="100">
        <f t="shared" si="3"/>
        <v>339.01299999999998</v>
      </c>
      <c r="G22" s="100">
        <f t="shared" si="2"/>
        <v>11727.884</v>
      </c>
      <c r="K22" s="126"/>
      <c r="L22" s="126"/>
      <c r="M22" s="129"/>
    </row>
    <row r="23" spans="1:13" x14ac:dyDescent="0.25">
      <c r="A23" s="98">
        <f>EDATE(A22,1)</f>
        <v>43678</v>
      </c>
      <c r="B23" s="99">
        <v>8</v>
      </c>
      <c r="C23" s="83">
        <f t="shared" si="5"/>
        <v>11727.884</v>
      </c>
      <c r="D23" s="100">
        <f t="shared" si="0"/>
        <v>42.024999999999999</v>
      </c>
      <c r="E23" s="100">
        <f t="shared" si="1"/>
        <v>296.9882592613265</v>
      </c>
      <c r="F23" s="100">
        <f t="shared" si="3"/>
        <v>339.01299999999998</v>
      </c>
      <c r="G23" s="100">
        <f t="shared" si="2"/>
        <v>11430.896000000001</v>
      </c>
      <c r="K23" s="126"/>
      <c r="L23" s="126"/>
      <c r="M23" s="129"/>
    </row>
    <row r="24" spans="1:13" x14ac:dyDescent="0.25">
      <c r="A24" s="98">
        <f t="shared" si="4"/>
        <v>43709</v>
      </c>
      <c r="B24" s="99">
        <v>9</v>
      </c>
      <c r="C24" s="83">
        <f t="shared" si="5"/>
        <v>11430.896000000001</v>
      </c>
      <c r="D24" s="100">
        <f t="shared" si="0"/>
        <v>40.960999999999999</v>
      </c>
      <c r="E24" s="100">
        <f t="shared" si="1"/>
        <v>298.05246719034625</v>
      </c>
      <c r="F24" s="100">
        <f t="shared" si="3"/>
        <v>339.01299999999998</v>
      </c>
      <c r="G24" s="100">
        <f t="shared" si="2"/>
        <v>11132.843999999999</v>
      </c>
      <c r="K24" s="126"/>
      <c r="L24" s="126"/>
      <c r="M24" s="129"/>
    </row>
    <row r="25" spans="1:13" x14ac:dyDescent="0.25">
      <c r="A25" s="98">
        <f t="shared" si="4"/>
        <v>43739</v>
      </c>
      <c r="B25" s="99">
        <v>10</v>
      </c>
      <c r="C25" s="83">
        <f t="shared" si="5"/>
        <v>11132.843999999999</v>
      </c>
      <c r="D25" s="100">
        <f t="shared" si="0"/>
        <v>39.893000000000001</v>
      </c>
      <c r="E25" s="100">
        <f t="shared" si="1"/>
        <v>299.12048853111168</v>
      </c>
      <c r="F25" s="100">
        <f t="shared" si="3"/>
        <v>339.01299999999998</v>
      </c>
      <c r="G25" s="100">
        <f t="shared" si="2"/>
        <v>10833.724</v>
      </c>
      <c r="K25" s="126"/>
      <c r="L25" s="126"/>
      <c r="M25" s="129"/>
    </row>
    <row r="26" spans="1:13" x14ac:dyDescent="0.25">
      <c r="A26" s="98">
        <f t="shared" si="4"/>
        <v>43770</v>
      </c>
      <c r="B26" s="99">
        <v>11</v>
      </c>
      <c r="C26" s="83">
        <f t="shared" si="5"/>
        <v>10833.724</v>
      </c>
      <c r="D26" s="100">
        <f t="shared" si="0"/>
        <v>38.820999999999998</v>
      </c>
      <c r="E26" s="100">
        <f t="shared" si="1"/>
        <v>300.19233694834816</v>
      </c>
      <c r="F26" s="100">
        <f t="shared" si="3"/>
        <v>339.01299999999998</v>
      </c>
      <c r="G26" s="100">
        <f t="shared" si="2"/>
        <v>10533.531999999999</v>
      </c>
    </row>
    <row r="27" spans="1:13" x14ac:dyDescent="0.25">
      <c r="A27" s="98">
        <f t="shared" si="4"/>
        <v>43800</v>
      </c>
      <c r="B27" s="99">
        <v>12</v>
      </c>
      <c r="C27" s="83">
        <f t="shared" si="5"/>
        <v>10533.531999999999</v>
      </c>
      <c r="D27" s="100">
        <f t="shared" si="0"/>
        <v>37.744999999999997</v>
      </c>
      <c r="E27" s="100">
        <f t="shared" si="1"/>
        <v>301.26802615574638</v>
      </c>
      <c r="F27" s="100">
        <f t="shared" si="3"/>
        <v>339.01299999999998</v>
      </c>
      <c r="G27" s="100">
        <f t="shared" si="2"/>
        <v>10232.263999999999</v>
      </c>
    </row>
    <row r="28" spans="1:13" x14ac:dyDescent="0.25">
      <c r="A28" s="98">
        <f t="shared" si="4"/>
        <v>43831</v>
      </c>
      <c r="B28" s="99">
        <v>13</v>
      </c>
      <c r="C28" s="83">
        <f t="shared" si="5"/>
        <v>10232.263999999999</v>
      </c>
      <c r="D28" s="100">
        <f t="shared" si="0"/>
        <v>36.665999999999997</v>
      </c>
      <c r="E28" s="100">
        <f t="shared" si="1"/>
        <v>302.34756991613779</v>
      </c>
      <c r="F28" s="100">
        <f t="shared" si="3"/>
        <v>339.01299999999998</v>
      </c>
      <c r="G28" s="100">
        <f t="shared" si="2"/>
        <v>9929.9159999999993</v>
      </c>
    </row>
    <row r="29" spans="1:13" x14ac:dyDescent="0.25">
      <c r="A29" s="98">
        <f t="shared" si="4"/>
        <v>43862</v>
      </c>
      <c r="B29" s="99">
        <v>14</v>
      </c>
      <c r="C29" s="83">
        <f t="shared" si="5"/>
        <v>9929.9159999999993</v>
      </c>
      <c r="D29" s="100">
        <f t="shared" si="0"/>
        <v>35.582000000000001</v>
      </c>
      <c r="E29" s="100">
        <f t="shared" si="1"/>
        <v>303.43098204167063</v>
      </c>
      <c r="F29" s="100">
        <f t="shared" si="3"/>
        <v>339.01299999999998</v>
      </c>
      <c r="G29" s="100">
        <f t="shared" si="2"/>
        <v>9626.4850000000006</v>
      </c>
    </row>
    <row r="30" spans="1:13" x14ac:dyDescent="0.25">
      <c r="A30" s="98">
        <f t="shared" si="4"/>
        <v>43891</v>
      </c>
      <c r="B30" s="99">
        <v>15</v>
      </c>
      <c r="C30" s="83">
        <f t="shared" si="5"/>
        <v>9626.4850000000006</v>
      </c>
      <c r="D30" s="100">
        <f t="shared" si="0"/>
        <v>34.494999999999997</v>
      </c>
      <c r="E30" s="100">
        <f t="shared" si="1"/>
        <v>304.51827639398664</v>
      </c>
      <c r="F30" s="100">
        <f t="shared" si="3"/>
        <v>339.01299999999998</v>
      </c>
      <c r="G30" s="100">
        <f t="shared" si="2"/>
        <v>9321.9670000000006</v>
      </c>
    </row>
    <row r="31" spans="1:13" x14ac:dyDescent="0.25">
      <c r="A31" s="98">
        <f t="shared" si="4"/>
        <v>43922</v>
      </c>
      <c r="B31" s="99">
        <v>16</v>
      </c>
      <c r="C31" s="83">
        <f t="shared" si="5"/>
        <v>9321.9670000000006</v>
      </c>
      <c r="D31" s="100">
        <f t="shared" si="0"/>
        <v>33.404000000000003</v>
      </c>
      <c r="E31" s="100">
        <f t="shared" si="1"/>
        <v>305.60946688439839</v>
      </c>
      <c r="F31" s="100">
        <f t="shared" si="3"/>
        <v>339.01299999999998</v>
      </c>
      <c r="G31" s="100">
        <f t="shared" si="2"/>
        <v>9016.3580000000002</v>
      </c>
    </row>
    <row r="32" spans="1:13" x14ac:dyDescent="0.25">
      <c r="A32" s="98">
        <f t="shared" si="4"/>
        <v>43952</v>
      </c>
      <c r="B32" s="99">
        <v>17</v>
      </c>
      <c r="C32" s="83">
        <f t="shared" si="5"/>
        <v>9016.3580000000002</v>
      </c>
      <c r="D32" s="100">
        <f t="shared" si="0"/>
        <v>32.308999999999997</v>
      </c>
      <c r="E32" s="100">
        <f t="shared" si="1"/>
        <v>306.70456747406752</v>
      </c>
      <c r="F32" s="100">
        <f t="shared" si="3"/>
        <v>339.01299999999998</v>
      </c>
      <c r="G32" s="100">
        <f t="shared" si="2"/>
        <v>8709.6530000000002</v>
      </c>
    </row>
    <row r="33" spans="1:7" x14ac:dyDescent="0.25">
      <c r="A33" s="98">
        <f t="shared" si="4"/>
        <v>43983</v>
      </c>
      <c r="B33" s="99">
        <v>18</v>
      </c>
      <c r="C33" s="83">
        <f t="shared" si="5"/>
        <v>8709.6530000000002</v>
      </c>
      <c r="D33" s="100">
        <f t="shared" si="0"/>
        <v>31.21</v>
      </c>
      <c r="E33" s="100">
        <f t="shared" si="1"/>
        <v>307.80359217418288</v>
      </c>
      <c r="F33" s="100">
        <f t="shared" si="3"/>
        <v>339.01299999999998</v>
      </c>
      <c r="G33" s="100">
        <f t="shared" si="2"/>
        <v>8401.8490000000002</v>
      </c>
    </row>
    <row r="34" spans="1:7" x14ac:dyDescent="0.25">
      <c r="A34" s="98">
        <f t="shared" si="4"/>
        <v>44013</v>
      </c>
      <c r="B34" s="99">
        <v>19</v>
      </c>
      <c r="C34" s="83">
        <f t="shared" si="5"/>
        <v>8401.8490000000002</v>
      </c>
      <c r="D34" s="100">
        <f t="shared" si="0"/>
        <v>30.106999999999999</v>
      </c>
      <c r="E34" s="100">
        <f t="shared" si="1"/>
        <v>308.90655504614045</v>
      </c>
      <c r="F34" s="100">
        <f t="shared" si="3"/>
        <v>339.01299999999998</v>
      </c>
      <c r="G34" s="100">
        <f t="shared" si="2"/>
        <v>8092.942</v>
      </c>
    </row>
    <row r="35" spans="1:7" x14ac:dyDescent="0.25">
      <c r="A35" s="98">
        <f t="shared" si="4"/>
        <v>44044</v>
      </c>
      <c r="B35" s="99">
        <v>20</v>
      </c>
      <c r="C35" s="83">
        <f t="shared" si="5"/>
        <v>8092.942</v>
      </c>
      <c r="D35" s="100">
        <f t="shared" si="0"/>
        <v>29</v>
      </c>
      <c r="E35" s="100">
        <f t="shared" si="1"/>
        <v>310.01347020172238</v>
      </c>
      <c r="F35" s="100">
        <f t="shared" si="3"/>
        <v>339.01299999999998</v>
      </c>
      <c r="G35" s="100">
        <f t="shared" si="2"/>
        <v>7782.9290000000001</v>
      </c>
    </row>
    <row r="36" spans="1:7" x14ac:dyDescent="0.25">
      <c r="A36" s="98">
        <f t="shared" si="4"/>
        <v>44075</v>
      </c>
      <c r="B36" s="99">
        <v>21</v>
      </c>
      <c r="C36" s="83">
        <f t="shared" si="5"/>
        <v>7782.9290000000001</v>
      </c>
      <c r="D36" s="100">
        <f t="shared" si="0"/>
        <v>27.888999999999999</v>
      </c>
      <c r="E36" s="100">
        <f t="shared" si="1"/>
        <v>311.12435180327856</v>
      </c>
      <c r="F36" s="100">
        <f t="shared" si="3"/>
        <v>339.01299999999998</v>
      </c>
      <c r="G36" s="100">
        <f t="shared" si="2"/>
        <v>7471.8050000000003</v>
      </c>
    </row>
    <row r="37" spans="1:7" x14ac:dyDescent="0.25">
      <c r="A37" s="98">
        <f t="shared" si="4"/>
        <v>44105</v>
      </c>
      <c r="B37" s="99">
        <v>22</v>
      </c>
      <c r="C37" s="83">
        <f t="shared" si="5"/>
        <v>7471.8050000000003</v>
      </c>
      <c r="D37" s="100">
        <f t="shared" si="0"/>
        <v>26.774000000000001</v>
      </c>
      <c r="E37" s="100">
        <f t="shared" si="1"/>
        <v>312.23921406390701</v>
      </c>
      <c r="F37" s="100">
        <f t="shared" si="3"/>
        <v>339.01299999999998</v>
      </c>
      <c r="G37" s="100">
        <f t="shared" si="2"/>
        <v>7159.5659999999998</v>
      </c>
    </row>
    <row r="38" spans="1:7" x14ac:dyDescent="0.25">
      <c r="A38" s="98">
        <f t="shared" si="4"/>
        <v>44136</v>
      </c>
      <c r="B38" s="99">
        <v>23</v>
      </c>
      <c r="C38" s="83">
        <f t="shared" si="5"/>
        <v>7159.5659999999998</v>
      </c>
      <c r="D38" s="100">
        <f t="shared" si="0"/>
        <v>25.655000000000001</v>
      </c>
      <c r="E38" s="100">
        <f t="shared" si="1"/>
        <v>313.35807124763602</v>
      </c>
      <c r="F38" s="100">
        <f t="shared" si="3"/>
        <v>339.01299999999998</v>
      </c>
      <c r="G38" s="100">
        <f t="shared" si="2"/>
        <v>6846.2079999999996</v>
      </c>
    </row>
    <row r="39" spans="1:7" x14ac:dyDescent="0.25">
      <c r="A39" s="98">
        <f t="shared" si="4"/>
        <v>44166</v>
      </c>
      <c r="B39" s="99">
        <v>24</v>
      </c>
      <c r="C39" s="83">
        <f t="shared" si="5"/>
        <v>6846.2079999999996</v>
      </c>
      <c r="D39" s="100">
        <f t="shared" si="0"/>
        <v>24.532</v>
      </c>
      <c r="E39" s="100">
        <f t="shared" si="1"/>
        <v>314.4809376696067</v>
      </c>
      <c r="F39" s="100">
        <f t="shared" si="3"/>
        <v>339.01299999999998</v>
      </c>
      <c r="G39" s="100">
        <f t="shared" si="2"/>
        <v>6531.7269999999999</v>
      </c>
    </row>
    <row r="40" spans="1:7" x14ac:dyDescent="0.25">
      <c r="A40" s="98">
        <f t="shared" si="4"/>
        <v>44197</v>
      </c>
      <c r="B40" s="99">
        <v>25</v>
      </c>
      <c r="C40" s="83">
        <f t="shared" si="5"/>
        <v>6531.7269999999999</v>
      </c>
      <c r="D40" s="100">
        <f t="shared" si="0"/>
        <v>23.405000000000001</v>
      </c>
      <c r="E40" s="100">
        <f t="shared" si="1"/>
        <v>315.60782769625609</v>
      </c>
      <c r="F40" s="100">
        <f t="shared" si="3"/>
        <v>339.01299999999998</v>
      </c>
      <c r="G40" s="100">
        <f t="shared" si="2"/>
        <v>6216.1189999999997</v>
      </c>
    </row>
    <row r="41" spans="1:7" x14ac:dyDescent="0.25">
      <c r="A41" s="98">
        <f t="shared" si="4"/>
        <v>44228</v>
      </c>
      <c r="B41" s="99">
        <v>26</v>
      </c>
      <c r="C41" s="83">
        <f t="shared" si="5"/>
        <v>6216.1189999999997</v>
      </c>
      <c r="D41" s="100">
        <f t="shared" si="0"/>
        <v>22.274000000000001</v>
      </c>
      <c r="E41" s="100">
        <f t="shared" si="1"/>
        <v>316.73875574550101</v>
      </c>
      <c r="F41" s="100">
        <f t="shared" si="3"/>
        <v>339.01299999999998</v>
      </c>
      <c r="G41" s="100">
        <f t="shared" si="2"/>
        <v>5899.38</v>
      </c>
    </row>
    <row r="42" spans="1:7" x14ac:dyDescent="0.25">
      <c r="A42" s="98">
        <f t="shared" si="4"/>
        <v>44256</v>
      </c>
      <c r="B42" s="99">
        <v>27</v>
      </c>
      <c r="C42" s="83">
        <f t="shared" si="5"/>
        <v>5899.38</v>
      </c>
      <c r="D42" s="100">
        <f t="shared" si="0"/>
        <v>21.138999999999999</v>
      </c>
      <c r="E42" s="100">
        <f t="shared" si="1"/>
        <v>317.87373628692239</v>
      </c>
      <c r="F42" s="100">
        <f t="shared" si="3"/>
        <v>339.01299999999998</v>
      </c>
      <c r="G42" s="100">
        <f t="shared" si="2"/>
        <v>5581.5060000000003</v>
      </c>
    </row>
    <row r="43" spans="1:7" x14ac:dyDescent="0.25">
      <c r="A43" s="98">
        <f t="shared" si="4"/>
        <v>44287</v>
      </c>
      <c r="B43" s="99">
        <v>28</v>
      </c>
      <c r="C43" s="83">
        <f t="shared" si="5"/>
        <v>5581.5060000000003</v>
      </c>
      <c r="D43" s="100">
        <f t="shared" si="0"/>
        <v>20</v>
      </c>
      <c r="E43" s="100">
        <f t="shared" si="1"/>
        <v>319.01278384195058</v>
      </c>
      <c r="F43" s="100">
        <f t="shared" si="3"/>
        <v>339.01299999999998</v>
      </c>
      <c r="G43" s="100">
        <f t="shared" si="2"/>
        <v>5262.4930000000004</v>
      </c>
    </row>
    <row r="44" spans="1:7" x14ac:dyDescent="0.25">
      <c r="A44" s="98">
        <f t="shared" si="4"/>
        <v>44317</v>
      </c>
      <c r="B44" s="99">
        <v>29</v>
      </c>
      <c r="C44" s="83">
        <f t="shared" si="5"/>
        <v>5262.4930000000004</v>
      </c>
      <c r="D44" s="100">
        <f t="shared" si="0"/>
        <v>18.856999999999999</v>
      </c>
      <c r="E44" s="100">
        <f t="shared" si="1"/>
        <v>320.15591298405087</v>
      </c>
      <c r="F44" s="100">
        <f t="shared" si="3"/>
        <v>339.01299999999998</v>
      </c>
      <c r="G44" s="100">
        <f t="shared" si="2"/>
        <v>4942.3370000000004</v>
      </c>
    </row>
    <row r="45" spans="1:7" x14ac:dyDescent="0.25">
      <c r="A45" s="98">
        <f t="shared" si="4"/>
        <v>44348</v>
      </c>
      <c r="B45" s="99">
        <v>30</v>
      </c>
      <c r="C45" s="83">
        <f t="shared" si="5"/>
        <v>4942.3370000000004</v>
      </c>
      <c r="D45" s="100">
        <f t="shared" si="0"/>
        <v>17.71</v>
      </c>
      <c r="E45" s="100">
        <f t="shared" si="1"/>
        <v>321.3031383389104</v>
      </c>
      <c r="F45" s="100">
        <f t="shared" si="3"/>
        <v>339.01299999999998</v>
      </c>
      <c r="G45" s="100">
        <f t="shared" si="2"/>
        <v>4621.0339999999997</v>
      </c>
    </row>
    <row r="46" spans="1:7" x14ac:dyDescent="0.25">
      <c r="A46" s="98">
        <f t="shared" si="4"/>
        <v>44378</v>
      </c>
      <c r="B46" s="99">
        <v>31</v>
      </c>
      <c r="C46" s="83">
        <f t="shared" si="5"/>
        <v>4621.0339999999997</v>
      </c>
      <c r="D46" s="100">
        <f t="shared" si="0"/>
        <v>16.559000000000001</v>
      </c>
      <c r="E46" s="100">
        <f t="shared" si="1"/>
        <v>322.45447458462479</v>
      </c>
      <c r="F46" s="100">
        <f t="shared" si="3"/>
        <v>339.01299999999998</v>
      </c>
      <c r="G46" s="100">
        <f t="shared" si="2"/>
        <v>4298.58</v>
      </c>
    </row>
    <row r="47" spans="1:7" x14ac:dyDescent="0.25">
      <c r="A47" s="98">
        <f t="shared" si="4"/>
        <v>44409</v>
      </c>
      <c r="B47" s="99">
        <v>32</v>
      </c>
      <c r="C47" s="83">
        <f t="shared" si="5"/>
        <v>4298.58</v>
      </c>
      <c r="D47" s="100">
        <f t="shared" si="0"/>
        <v>15.403</v>
      </c>
      <c r="E47" s="100">
        <f t="shared" si="1"/>
        <v>323.60993645188637</v>
      </c>
      <c r="F47" s="100">
        <f t="shared" si="3"/>
        <v>339.01299999999998</v>
      </c>
      <c r="G47" s="100">
        <f t="shared" si="2"/>
        <v>3974.97</v>
      </c>
    </row>
    <row r="48" spans="1:7" x14ac:dyDescent="0.25">
      <c r="A48" s="98">
        <f t="shared" si="4"/>
        <v>44440</v>
      </c>
      <c r="B48" s="99">
        <v>33</v>
      </c>
      <c r="C48" s="83">
        <f t="shared" si="5"/>
        <v>3974.97</v>
      </c>
      <c r="D48" s="100">
        <f t="shared" si="0"/>
        <v>14.244</v>
      </c>
      <c r="E48" s="100">
        <f t="shared" si="1"/>
        <v>324.76953872417232</v>
      </c>
      <c r="F48" s="100">
        <f t="shared" si="3"/>
        <v>339.01299999999998</v>
      </c>
      <c r="G48" s="100">
        <f t="shared" si="2"/>
        <v>3650.2</v>
      </c>
    </row>
    <row r="49" spans="1:7" x14ac:dyDescent="0.25">
      <c r="A49" s="98">
        <f t="shared" si="4"/>
        <v>44470</v>
      </c>
      <c r="B49" s="99">
        <v>34</v>
      </c>
      <c r="C49" s="83">
        <f t="shared" si="5"/>
        <v>3650.2</v>
      </c>
      <c r="D49" s="100">
        <f t="shared" si="0"/>
        <v>13.08</v>
      </c>
      <c r="E49" s="100">
        <f t="shared" si="1"/>
        <v>325.93329623793392</v>
      </c>
      <c r="F49" s="100">
        <f t="shared" si="3"/>
        <v>339.01299999999998</v>
      </c>
      <c r="G49" s="100">
        <f t="shared" si="2"/>
        <v>3324.2669999999998</v>
      </c>
    </row>
    <row r="50" spans="1:7" x14ac:dyDescent="0.25">
      <c r="A50" s="98">
        <f t="shared" si="4"/>
        <v>44501</v>
      </c>
      <c r="B50" s="99">
        <v>35</v>
      </c>
      <c r="C50" s="83">
        <f t="shared" si="5"/>
        <v>3324.2669999999998</v>
      </c>
      <c r="D50" s="100">
        <f t="shared" si="0"/>
        <v>11.912000000000001</v>
      </c>
      <c r="E50" s="100">
        <f t="shared" si="1"/>
        <v>327.10122388278654</v>
      </c>
      <c r="F50" s="100">
        <f t="shared" si="3"/>
        <v>339.01299999999998</v>
      </c>
      <c r="G50" s="100">
        <f t="shared" si="2"/>
        <v>2997.1660000000002</v>
      </c>
    </row>
    <row r="51" spans="1:7" x14ac:dyDescent="0.25">
      <c r="A51" s="98">
        <f t="shared" si="4"/>
        <v>44531</v>
      </c>
      <c r="B51" s="99">
        <v>36</v>
      </c>
      <c r="C51" s="83">
        <f t="shared" si="5"/>
        <v>2997.1660000000002</v>
      </c>
      <c r="D51" s="100">
        <f t="shared" si="0"/>
        <v>10.74</v>
      </c>
      <c r="E51" s="100">
        <f t="shared" si="1"/>
        <v>328.27333660169984</v>
      </c>
      <c r="F51" s="100">
        <f t="shared" si="3"/>
        <v>339.01299999999998</v>
      </c>
      <c r="G51" s="100">
        <f t="shared" si="2"/>
        <v>2668.893</v>
      </c>
    </row>
    <row r="52" spans="1:7" x14ac:dyDescent="0.25">
      <c r="A52" s="98">
        <f t="shared" si="4"/>
        <v>44562</v>
      </c>
      <c r="B52" s="99">
        <v>37</v>
      </c>
      <c r="C52" s="83">
        <f t="shared" si="5"/>
        <v>2668.893</v>
      </c>
      <c r="D52" s="100">
        <f t="shared" si="0"/>
        <v>9.5640000000000001</v>
      </c>
      <c r="E52" s="100">
        <f t="shared" si="1"/>
        <v>329.44964939118927</v>
      </c>
      <c r="F52" s="100">
        <f t="shared" si="3"/>
        <v>339.01299999999998</v>
      </c>
      <c r="G52" s="100">
        <f t="shared" si="2"/>
        <v>2339.4430000000002</v>
      </c>
    </row>
    <row r="53" spans="1:7" x14ac:dyDescent="0.25">
      <c r="A53" s="98">
        <f t="shared" si="4"/>
        <v>44593</v>
      </c>
      <c r="B53" s="99">
        <v>38</v>
      </c>
      <c r="C53" s="83">
        <f t="shared" si="5"/>
        <v>2339.4430000000002</v>
      </c>
      <c r="D53" s="100">
        <f t="shared" si="0"/>
        <v>8.3829999999999991</v>
      </c>
      <c r="E53" s="100">
        <f t="shared" si="1"/>
        <v>330.63017730150773</v>
      </c>
      <c r="F53" s="100">
        <f t="shared" si="3"/>
        <v>339.01299999999998</v>
      </c>
      <c r="G53" s="100">
        <f t="shared" si="2"/>
        <v>2008.8130000000001</v>
      </c>
    </row>
    <row r="54" spans="1:7" x14ac:dyDescent="0.25">
      <c r="A54" s="98">
        <f t="shared" si="4"/>
        <v>44621</v>
      </c>
      <c r="B54" s="99">
        <v>39</v>
      </c>
      <c r="C54" s="83">
        <f t="shared" si="5"/>
        <v>2008.8130000000001</v>
      </c>
      <c r="D54" s="100">
        <f t="shared" si="0"/>
        <v>7.1980000000000004</v>
      </c>
      <c r="E54" s="100">
        <f t="shared" si="1"/>
        <v>331.81493543683814</v>
      </c>
      <c r="F54" s="100">
        <f t="shared" si="3"/>
        <v>339.01299999999998</v>
      </c>
      <c r="G54" s="100">
        <f t="shared" si="2"/>
        <v>1676.998</v>
      </c>
    </row>
    <row r="55" spans="1:7" x14ac:dyDescent="0.25">
      <c r="A55" s="98">
        <f t="shared" si="4"/>
        <v>44652</v>
      </c>
      <c r="B55" s="99">
        <v>40</v>
      </c>
      <c r="C55" s="83">
        <f t="shared" si="5"/>
        <v>1676.998</v>
      </c>
      <c r="D55" s="100">
        <f t="shared" si="0"/>
        <v>6.0090000000000003</v>
      </c>
      <c r="E55" s="100">
        <f t="shared" si="1"/>
        <v>333.00393895548677</v>
      </c>
      <c r="F55" s="100">
        <f t="shared" si="3"/>
        <v>339.01299999999998</v>
      </c>
      <c r="G55" s="100">
        <f t="shared" si="2"/>
        <v>1343.9939999999999</v>
      </c>
    </row>
    <row r="56" spans="1:7" x14ac:dyDescent="0.25">
      <c r="A56" s="98">
        <f t="shared" si="4"/>
        <v>44682</v>
      </c>
      <c r="B56" s="99">
        <v>41</v>
      </c>
      <c r="C56" s="83">
        <f t="shared" si="5"/>
        <v>1343.9939999999999</v>
      </c>
      <c r="D56" s="100">
        <f t="shared" si="0"/>
        <v>4.8159999999999998</v>
      </c>
      <c r="E56" s="100">
        <f t="shared" si="1"/>
        <v>334.19720307007725</v>
      </c>
      <c r="F56" s="100">
        <f t="shared" si="3"/>
        <v>339.01299999999998</v>
      </c>
      <c r="G56" s="100">
        <f t="shared" si="2"/>
        <v>1009.797</v>
      </c>
    </row>
    <row r="57" spans="1:7" x14ac:dyDescent="0.25">
      <c r="A57" s="98">
        <f t="shared" si="4"/>
        <v>44713</v>
      </c>
      <c r="B57" s="99">
        <v>42</v>
      </c>
      <c r="C57" s="83">
        <f t="shared" si="5"/>
        <v>1009.797</v>
      </c>
      <c r="D57" s="100">
        <f t="shared" si="0"/>
        <v>3.6179999999999999</v>
      </c>
      <c r="E57" s="100">
        <f t="shared" si="1"/>
        <v>335.39474304774507</v>
      </c>
      <c r="F57" s="100">
        <f t="shared" si="3"/>
        <v>339.01299999999998</v>
      </c>
      <c r="G57" s="100">
        <f t="shared" si="2"/>
        <v>674.40200000000004</v>
      </c>
    </row>
    <row r="58" spans="1:7" x14ac:dyDescent="0.25">
      <c r="A58" s="98">
        <f t="shared" si="4"/>
        <v>44743</v>
      </c>
      <c r="B58" s="99">
        <v>43</v>
      </c>
      <c r="C58" s="83">
        <f t="shared" si="5"/>
        <v>674.40200000000004</v>
      </c>
      <c r="D58" s="100">
        <f t="shared" si="0"/>
        <v>2.4169999999999998</v>
      </c>
      <c r="E58" s="100">
        <f t="shared" si="1"/>
        <v>336.59657421033279</v>
      </c>
      <c r="F58" s="100">
        <f t="shared" si="3"/>
        <v>339.01299999999998</v>
      </c>
      <c r="G58" s="100">
        <f t="shared" si="2"/>
        <v>337.80500000000001</v>
      </c>
    </row>
    <row r="59" spans="1:7" x14ac:dyDescent="0.25">
      <c r="A59" s="98">
        <f t="shared" si="4"/>
        <v>44774</v>
      </c>
      <c r="B59" s="99">
        <v>44</v>
      </c>
      <c r="C59" s="83">
        <f t="shared" si="5"/>
        <v>337.80500000000001</v>
      </c>
      <c r="D59" s="100">
        <f t="shared" si="0"/>
        <v>1.21</v>
      </c>
      <c r="E59" s="100">
        <f t="shared" si="1"/>
        <v>337.80271193458645</v>
      </c>
      <c r="F59" s="100">
        <f t="shared" si="3"/>
        <v>339.01299999999998</v>
      </c>
      <c r="G59" s="100">
        <f t="shared" si="2"/>
        <v>2E-3</v>
      </c>
    </row>
    <row r="60" spans="1:7" x14ac:dyDescent="0.25">
      <c r="A60" s="98"/>
      <c r="B60" s="99"/>
      <c r="C60" s="83"/>
      <c r="D60" s="100"/>
      <c r="E60" s="100"/>
      <c r="F60" s="100"/>
      <c r="G60" s="100"/>
    </row>
    <row r="61" spans="1:7" x14ac:dyDescent="0.25">
      <c r="A61" s="98"/>
      <c r="B61" s="99"/>
      <c r="C61" s="83"/>
      <c r="D61" s="100"/>
      <c r="E61" s="100"/>
      <c r="F61" s="100"/>
      <c r="G61" s="100"/>
    </row>
    <row r="62" spans="1:7" x14ac:dyDescent="0.25">
      <c r="A62" s="98"/>
      <c r="B62" s="99"/>
      <c r="C62" s="83"/>
      <c r="D62" s="100"/>
      <c r="E62" s="100"/>
      <c r="F62" s="100"/>
      <c r="G62" s="100"/>
    </row>
    <row r="63" spans="1:7" x14ac:dyDescent="0.25">
      <c r="A63" s="98"/>
      <c r="B63" s="99"/>
      <c r="C63" s="83"/>
      <c r="D63" s="100"/>
      <c r="E63" s="100"/>
      <c r="F63" s="100"/>
      <c r="G63" s="100"/>
    </row>
    <row r="64" spans="1:7" x14ac:dyDescent="0.25">
      <c r="A64" s="98"/>
      <c r="B64" s="99"/>
      <c r="C64" s="83"/>
      <c r="D64" s="100"/>
      <c r="E64" s="100"/>
      <c r="F64" s="100"/>
      <c r="G64" s="100"/>
    </row>
    <row r="65" spans="1:7" x14ac:dyDescent="0.25">
      <c r="A65" s="98"/>
      <c r="B65" s="99"/>
      <c r="C65" s="83"/>
      <c r="D65" s="100"/>
      <c r="E65" s="100"/>
      <c r="F65" s="100"/>
      <c r="G65" s="100"/>
    </row>
    <row r="66" spans="1:7" x14ac:dyDescent="0.25">
      <c r="A66" s="98"/>
      <c r="B66" s="99"/>
      <c r="C66" s="83"/>
      <c r="D66" s="100"/>
      <c r="E66" s="100"/>
      <c r="F66" s="100"/>
      <c r="G66" s="100"/>
    </row>
    <row r="67" spans="1:7" x14ac:dyDescent="0.25">
      <c r="A67" s="98"/>
      <c r="B67" s="99"/>
      <c r="C67" s="83"/>
      <c r="D67" s="100"/>
      <c r="E67" s="100"/>
      <c r="F67" s="100"/>
      <c r="G67" s="100"/>
    </row>
    <row r="68" spans="1:7" x14ac:dyDescent="0.25">
      <c r="A68" s="98"/>
      <c r="B68" s="99"/>
      <c r="C68" s="83"/>
      <c r="D68" s="100"/>
      <c r="E68" s="100"/>
      <c r="F68" s="100"/>
      <c r="G68" s="100"/>
    </row>
    <row r="69" spans="1:7" x14ac:dyDescent="0.25">
      <c r="A69" s="98"/>
      <c r="B69" s="99"/>
      <c r="C69" s="83"/>
      <c r="D69" s="100"/>
      <c r="E69" s="100"/>
      <c r="F69" s="100"/>
      <c r="G69" s="100"/>
    </row>
    <row r="70" spans="1:7" x14ac:dyDescent="0.25">
      <c r="A70" s="98"/>
      <c r="B70" s="99"/>
      <c r="C70" s="83"/>
      <c r="D70" s="100"/>
      <c r="E70" s="100"/>
      <c r="F70" s="100"/>
      <c r="G70" s="100"/>
    </row>
    <row r="71" spans="1:7" x14ac:dyDescent="0.25">
      <c r="A71" s="98"/>
      <c r="B71" s="99"/>
      <c r="C71" s="83"/>
      <c r="D71" s="100"/>
      <c r="E71" s="100"/>
      <c r="F71" s="100"/>
      <c r="G71" s="100"/>
    </row>
    <row r="72" spans="1:7" x14ac:dyDescent="0.25">
      <c r="A72" s="98"/>
      <c r="B72" s="99"/>
      <c r="C72" s="83"/>
      <c r="D72" s="100"/>
      <c r="E72" s="100"/>
      <c r="F72" s="100"/>
      <c r="G72" s="100"/>
    </row>
    <row r="73" spans="1:7" x14ac:dyDescent="0.25">
      <c r="A73" s="98"/>
      <c r="B73" s="99"/>
      <c r="C73" s="83"/>
      <c r="D73" s="100"/>
      <c r="E73" s="100"/>
      <c r="F73" s="100"/>
      <c r="G73" s="100"/>
    </row>
    <row r="74" spans="1:7" x14ac:dyDescent="0.25">
      <c r="A74" s="98"/>
      <c r="B74" s="99"/>
      <c r="C74" s="83"/>
      <c r="D74" s="100"/>
      <c r="E74" s="100"/>
      <c r="F74" s="100"/>
      <c r="G74" s="100"/>
    </row>
    <row r="75" spans="1:7" x14ac:dyDescent="0.25">
      <c r="A75" s="98"/>
      <c r="B75" s="99"/>
      <c r="C75" s="83"/>
      <c r="D75" s="100"/>
      <c r="E75" s="100"/>
      <c r="F75" s="100"/>
      <c r="G75" s="100"/>
    </row>
    <row r="76" spans="1:7" x14ac:dyDescent="0.25">
      <c r="A76" s="98"/>
      <c r="B76" s="99"/>
      <c r="C76" s="83"/>
      <c r="D76" s="100"/>
      <c r="E76" s="100"/>
      <c r="F76" s="100"/>
      <c r="G76" s="100"/>
    </row>
    <row r="77" spans="1:7" x14ac:dyDescent="0.25">
      <c r="A77" s="98"/>
      <c r="B77" s="99"/>
      <c r="C77" s="83"/>
      <c r="D77" s="100"/>
      <c r="E77" s="100"/>
      <c r="F77" s="100"/>
      <c r="G77" s="100"/>
    </row>
    <row r="78" spans="1:7" x14ac:dyDescent="0.25">
      <c r="A78" s="98"/>
      <c r="B78" s="99"/>
      <c r="C78" s="83"/>
      <c r="D78" s="100"/>
      <c r="E78" s="100"/>
      <c r="F78" s="100"/>
      <c r="G78" s="100"/>
    </row>
    <row r="79" spans="1:7" x14ac:dyDescent="0.25">
      <c r="A79" s="98"/>
      <c r="B79" s="99"/>
      <c r="C79" s="83"/>
      <c r="D79" s="100"/>
      <c r="E79" s="100"/>
      <c r="F79" s="100"/>
      <c r="G79" s="100"/>
    </row>
    <row r="80" spans="1:7" x14ac:dyDescent="0.25">
      <c r="A80" s="98"/>
      <c r="B80" s="99"/>
      <c r="C80" s="83"/>
      <c r="D80" s="100"/>
      <c r="E80" s="100"/>
      <c r="F80" s="100"/>
      <c r="G80" s="100"/>
    </row>
    <row r="81" spans="1:7" x14ac:dyDescent="0.25">
      <c r="A81" s="98"/>
      <c r="B81" s="99"/>
      <c r="C81" s="83"/>
      <c r="D81" s="100"/>
      <c r="E81" s="100"/>
      <c r="F81" s="100"/>
      <c r="G81" s="100"/>
    </row>
    <row r="82" spans="1:7" x14ac:dyDescent="0.25">
      <c r="A82" s="98"/>
      <c r="B82" s="99"/>
      <c r="C82" s="83"/>
      <c r="D82" s="100"/>
      <c r="E82" s="100"/>
      <c r="F82" s="100"/>
      <c r="G82" s="100"/>
    </row>
    <row r="83" spans="1:7" x14ac:dyDescent="0.25">
      <c r="A83" s="98"/>
      <c r="B83" s="99"/>
      <c r="C83" s="83"/>
      <c r="D83" s="100"/>
      <c r="E83" s="100"/>
      <c r="F83" s="100"/>
      <c r="G83" s="100"/>
    </row>
    <row r="84" spans="1:7" x14ac:dyDescent="0.25">
      <c r="A84" s="98"/>
      <c r="B84" s="99"/>
      <c r="C84" s="83"/>
      <c r="D84" s="100"/>
      <c r="E84" s="100"/>
      <c r="F84" s="100"/>
      <c r="G84" s="100"/>
    </row>
    <row r="85" spans="1:7" x14ac:dyDescent="0.25">
      <c r="A85" s="98"/>
      <c r="B85" s="99"/>
      <c r="C85" s="83"/>
      <c r="D85" s="100"/>
      <c r="E85" s="100"/>
      <c r="F85" s="100"/>
      <c r="G85" s="100"/>
    </row>
    <row r="86" spans="1:7" x14ac:dyDescent="0.25">
      <c r="A86" s="98"/>
      <c r="B86" s="99"/>
      <c r="C86" s="83"/>
      <c r="D86" s="100"/>
      <c r="E86" s="100"/>
      <c r="F86" s="100"/>
      <c r="G86" s="100"/>
    </row>
    <row r="87" spans="1:7" x14ac:dyDescent="0.25">
      <c r="A87" s="98"/>
      <c r="B87" s="99"/>
      <c r="C87" s="83"/>
      <c r="D87" s="100"/>
      <c r="E87" s="100"/>
      <c r="F87" s="100"/>
      <c r="G87" s="100"/>
    </row>
    <row r="88" spans="1:7" x14ac:dyDescent="0.25">
      <c r="A88" s="98"/>
      <c r="B88" s="99"/>
      <c r="C88" s="83"/>
      <c r="D88" s="100"/>
      <c r="E88" s="100"/>
      <c r="F88" s="100"/>
      <c r="G88" s="100"/>
    </row>
    <row r="89" spans="1:7" x14ac:dyDescent="0.25">
      <c r="A89" s="98"/>
      <c r="B89" s="99"/>
      <c r="C89" s="83"/>
      <c r="D89" s="100"/>
      <c r="E89" s="100"/>
      <c r="F89" s="100"/>
      <c r="G89" s="100"/>
    </row>
    <row r="90" spans="1:7" x14ac:dyDescent="0.25">
      <c r="A90" s="98"/>
      <c r="B90" s="99"/>
      <c r="C90" s="83"/>
      <c r="D90" s="100"/>
      <c r="E90" s="100"/>
      <c r="F90" s="100"/>
      <c r="G90" s="100"/>
    </row>
    <row r="91" spans="1:7" x14ac:dyDescent="0.25">
      <c r="A91" s="98"/>
      <c r="B91" s="99"/>
      <c r="C91" s="83"/>
      <c r="D91" s="100"/>
      <c r="E91" s="100"/>
      <c r="F91" s="100"/>
      <c r="G91" s="100"/>
    </row>
    <row r="92" spans="1:7" x14ac:dyDescent="0.25">
      <c r="A92" s="98"/>
      <c r="B92" s="99"/>
      <c r="C92" s="83"/>
      <c r="D92" s="100"/>
      <c r="E92" s="100"/>
      <c r="F92" s="100"/>
      <c r="G92" s="100"/>
    </row>
    <row r="93" spans="1:7" x14ac:dyDescent="0.25">
      <c r="A93" s="98"/>
      <c r="B93" s="99"/>
      <c r="C93" s="83"/>
      <c r="D93" s="100"/>
      <c r="E93" s="100"/>
      <c r="F93" s="100"/>
      <c r="G93" s="100"/>
    </row>
    <row r="94" spans="1:7" x14ac:dyDescent="0.25">
      <c r="A94" s="98"/>
      <c r="B94" s="99"/>
      <c r="C94" s="83"/>
      <c r="D94" s="100"/>
      <c r="E94" s="100"/>
      <c r="F94" s="100"/>
      <c r="G94" s="100"/>
    </row>
    <row r="95" spans="1:7" x14ac:dyDescent="0.25">
      <c r="A95" s="98"/>
      <c r="B95" s="99"/>
      <c r="C95" s="83"/>
      <c r="D95" s="100"/>
      <c r="E95" s="100"/>
      <c r="F95" s="100"/>
      <c r="G95" s="100"/>
    </row>
    <row r="96" spans="1:7" x14ac:dyDescent="0.25">
      <c r="A96" s="98"/>
      <c r="B96" s="99"/>
      <c r="C96" s="83"/>
      <c r="D96" s="100"/>
      <c r="E96" s="100"/>
      <c r="F96" s="100"/>
      <c r="G96" s="100"/>
    </row>
    <row r="97" spans="1:7" x14ac:dyDescent="0.25">
      <c r="A97" s="98"/>
      <c r="B97" s="99"/>
      <c r="C97" s="83"/>
      <c r="D97" s="100"/>
      <c r="E97" s="100"/>
      <c r="F97" s="100"/>
      <c r="G97" s="100"/>
    </row>
    <row r="98" spans="1:7" x14ac:dyDescent="0.25">
      <c r="A98" s="98"/>
      <c r="B98" s="99"/>
      <c r="C98" s="83"/>
      <c r="D98" s="100"/>
      <c r="E98" s="100"/>
      <c r="F98" s="100"/>
      <c r="G98" s="100"/>
    </row>
    <row r="99" spans="1:7" x14ac:dyDescent="0.25">
      <c r="A99" s="98"/>
      <c r="B99" s="99"/>
      <c r="C99" s="83"/>
      <c r="D99" s="100"/>
      <c r="E99" s="100"/>
      <c r="F99" s="100"/>
      <c r="G99" s="100"/>
    </row>
    <row r="100" spans="1:7" x14ac:dyDescent="0.25">
      <c r="A100" s="98"/>
      <c r="B100" s="99"/>
      <c r="C100" s="83"/>
      <c r="D100" s="100"/>
      <c r="E100" s="100"/>
      <c r="F100" s="100"/>
      <c r="G100" s="100"/>
    </row>
    <row r="101" spans="1:7" x14ac:dyDescent="0.25">
      <c r="A101" s="98"/>
      <c r="B101" s="99"/>
      <c r="C101" s="83"/>
      <c r="D101" s="100"/>
      <c r="E101" s="100"/>
      <c r="F101" s="100"/>
      <c r="G101" s="100"/>
    </row>
    <row r="102" spans="1:7" x14ac:dyDescent="0.25">
      <c r="A102" s="98"/>
      <c r="B102" s="99"/>
      <c r="C102" s="83"/>
      <c r="D102" s="100"/>
      <c r="E102" s="100"/>
      <c r="F102" s="100"/>
      <c r="G102" s="100"/>
    </row>
    <row r="103" spans="1:7" x14ac:dyDescent="0.25">
      <c r="A103" s="98"/>
      <c r="B103" s="99"/>
      <c r="C103" s="83"/>
      <c r="D103" s="100"/>
      <c r="E103" s="100"/>
      <c r="F103" s="100"/>
      <c r="G103" s="100"/>
    </row>
    <row r="104" spans="1:7" x14ac:dyDescent="0.25">
      <c r="A104" s="98"/>
      <c r="B104" s="99"/>
      <c r="C104" s="83"/>
      <c r="D104" s="100"/>
      <c r="E104" s="100"/>
      <c r="F104" s="100"/>
      <c r="G104" s="100"/>
    </row>
    <row r="105" spans="1:7" x14ac:dyDescent="0.25">
      <c r="A105" s="98"/>
      <c r="B105" s="99"/>
      <c r="C105" s="83"/>
      <c r="D105" s="100"/>
      <c r="E105" s="100"/>
      <c r="F105" s="100"/>
      <c r="G105" s="100"/>
    </row>
    <row r="106" spans="1:7" x14ac:dyDescent="0.25">
      <c r="A106" s="98"/>
      <c r="B106" s="99"/>
      <c r="C106" s="83"/>
      <c r="D106" s="100"/>
      <c r="E106" s="100"/>
      <c r="F106" s="100"/>
      <c r="G106" s="100"/>
    </row>
    <row r="107" spans="1:7" x14ac:dyDescent="0.25">
      <c r="A107" s="98"/>
      <c r="B107" s="99"/>
      <c r="C107" s="83"/>
      <c r="D107" s="100"/>
      <c r="E107" s="100"/>
      <c r="F107" s="100"/>
      <c r="G107" s="100"/>
    </row>
    <row r="108" spans="1:7" x14ac:dyDescent="0.25">
      <c r="A108" s="98"/>
      <c r="B108" s="99"/>
      <c r="C108" s="83"/>
      <c r="D108" s="100"/>
      <c r="E108" s="100"/>
      <c r="F108" s="100"/>
      <c r="G108" s="100"/>
    </row>
    <row r="109" spans="1:7" x14ac:dyDescent="0.25">
      <c r="A109" s="98"/>
      <c r="B109" s="99"/>
      <c r="C109" s="83"/>
      <c r="D109" s="100"/>
      <c r="E109" s="100"/>
      <c r="F109" s="100"/>
      <c r="G109" s="100"/>
    </row>
    <row r="110" spans="1:7" x14ac:dyDescent="0.25">
      <c r="A110" s="98"/>
      <c r="B110" s="99"/>
      <c r="C110" s="83"/>
      <c r="D110" s="100"/>
      <c r="E110" s="100"/>
      <c r="F110" s="100"/>
      <c r="G110" s="100"/>
    </row>
    <row r="111" spans="1:7" x14ac:dyDescent="0.25">
      <c r="A111" s="98"/>
      <c r="B111" s="99"/>
      <c r="C111" s="83"/>
      <c r="D111" s="100"/>
      <c r="E111" s="100"/>
      <c r="F111" s="100"/>
      <c r="G111" s="100"/>
    </row>
    <row r="112" spans="1:7" x14ac:dyDescent="0.25">
      <c r="A112" s="98"/>
      <c r="B112" s="99"/>
      <c r="C112" s="83"/>
      <c r="D112" s="100"/>
      <c r="E112" s="100"/>
      <c r="F112" s="100"/>
      <c r="G112" s="100"/>
    </row>
    <row r="113" spans="1:7" x14ac:dyDescent="0.25">
      <c r="A113" s="98"/>
      <c r="B113" s="99"/>
      <c r="C113" s="83"/>
      <c r="D113" s="100"/>
      <c r="E113" s="100"/>
      <c r="F113" s="100"/>
      <c r="G113" s="100"/>
    </row>
    <row r="114" spans="1:7" x14ac:dyDescent="0.25">
      <c r="A114" s="98"/>
      <c r="B114" s="99"/>
      <c r="C114" s="83"/>
      <c r="D114" s="100"/>
      <c r="E114" s="100"/>
      <c r="F114" s="100"/>
      <c r="G114" s="100"/>
    </row>
    <row r="115" spans="1:7" x14ac:dyDescent="0.25">
      <c r="A115" s="98"/>
      <c r="B115" s="99"/>
      <c r="C115" s="83"/>
      <c r="D115" s="100"/>
      <c r="E115" s="100"/>
      <c r="F115" s="100"/>
      <c r="G115" s="100"/>
    </row>
    <row r="116" spans="1:7" x14ac:dyDescent="0.25">
      <c r="A116" s="98"/>
      <c r="B116" s="99"/>
      <c r="C116" s="83"/>
      <c r="D116" s="100"/>
      <c r="E116" s="100"/>
      <c r="F116" s="100"/>
      <c r="G116" s="100"/>
    </row>
    <row r="117" spans="1:7" x14ac:dyDescent="0.25">
      <c r="A117" s="98"/>
      <c r="B117" s="99"/>
      <c r="C117" s="83"/>
      <c r="D117" s="100"/>
      <c r="E117" s="100"/>
      <c r="F117" s="100"/>
      <c r="G117" s="10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zoomScaleNormal="100" workbookViewId="0">
      <selection activeCell="I17" sqref="I17"/>
    </sheetView>
  </sheetViews>
  <sheetFormatPr defaultColWidth="9.140625" defaultRowHeight="15" x14ac:dyDescent="0.25"/>
  <cols>
    <col min="1" max="1" width="9.140625" style="95" customWidth="1"/>
    <col min="2" max="2" width="7.85546875" style="95" customWidth="1"/>
    <col min="3" max="3" width="14.7109375" style="95" customWidth="1"/>
    <col min="4" max="4" width="14.28515625" style="95" customWidth="1"/>
    <col min="5" max="7" width="14.7109375" style="95" customWidth="1"/>
    <col min="8" max="10" width="9.140625" style="95"/>
    <col min="11" max="11" width="11" style="95" customWidth="1"/>
    <col min="12" max="16384" width="9.140625" style="95"/>
  </cols>
  <sheetData>
    <row r="1" spans="1:16" x14ac:dyDescent="0.25">
      <c r="A1" s="77"/>
      <c r="B1" s="77"/>
      <c r="C1" s="77"/>
      <c r="D1" s="77"/>
      <c r="E1" s="77"/>
      <c r="F1" s="77"/>
      <c r="G1" s="78"/>
    </row>
    <row r="2" spans="1:16" x14ac:dyDescent="0.25">
      <c r="A2" s="77"/>
      <c r="B2" s="77"/>
      <c r="C2" s="77"/>
      <c r="D2" s="77"/>
      <c r="E2" s="77"/>
      <c r="F2" s="79"/>
      <c r="G2" s="80"/>
    </row>
    <row r="3" spans="1:16" x14ac:dyDescent="0.25">
      <c r="A3" s="77"/>
      <c r="B3" s="77"/>
      <c r="C3" s="77"/>
      <c r="D3" s="77"/>
      <c r="E3" s="77"/>
      <c r="F3" s="79"/>
      <c r="G3" s="80"/>
      <c r="K3" s="105" t="s">
        <v>10</v>
      </c>
      <c r="L3" s="105" t="s">
        <v>46</v>
      </c>
      <c r="M3" s="106"/>
    </row>
    <row r="4" spans="1:16" ht="18.75" x14ac:dyDescent="0.3">
      <c r="A4" s="77"/>
      <c r="B4" s="132" t="s">
        <v>63</v>
      </c>
      <c r="C4" s="77"/>
      <c r="D4" s="77"/>
      <c r="E4" s="82"/>
      <c r="F4" s="133" t="str">
        <f>'Lisa 3'!D6</f>
        <v>Tiigi 9a, Narva</v>
      </c>
      <c r="G4" s="77"/>
      <c r="K4" s="107" t="s">
        <v>48</v>
      </c>
      <c r="L4" s="108">
        <v>4111.6099999999997</v>
      </c>
      <c r="M4" s="109">
        <f>L4/$L$9</f>
        <v>1</v>
      </c>
      <c r="N4" s="114"/>
      <c r="O4" s="113"/>
    </row>
    <row r="5" spans="1:16" x14ac:dyDescent="0.25">
      <c r="A5" s="77"/>
      <c r="B5" s="77"/>
      <c r="C5" s="77"/>
      <c r="D5" s="77"/>
      <c r="E5" s="77"/>
      <c r="F5" s="83"/>
      <c r="G5" s="77"/>
      <c r="K5" s="107" t="s">
        <v>49</v>
      </c>
      <c r="L5" s="108">
        <v>0</v>
      </c>
      <c r="M5" s="109">
        <f>L5/$L$9</f>
        <v>0</v>
      </c>
      <c r="N5" s="112"/>
      <c r="O5" s="113"/>
    </row>
    <row r="6" spans="1:16" x14ac:dyDescent="0.25">
      <c r="A6" s="77"/>
      <c r="B6" s="170" t="s">
        <v>32</v>
      </c>
      <c r="C6" s="171"/>
      <c r="D6" s="172"/>
      <c r="E6" s="139">
        <v>44197</v>
      </c>
      <c r="F6" s="173"/>
      <c r="G6" s="77"/>
      <c r="K6" s="107" t="s">
        <v>50</v>
      </c>
      <c r="L6" s="108">
        <v>0</v>
      </c>
      <c r="M6" s="109">
        <f>L6/$L$9</f>
        <v>0</v>
      </c>
      <c r="N6" s="101"/>
      <c r="O6" s="101"/>
    </row>
    <row r="7" spans="1:16" x14ac:dyDescent="0.25">
      <c r="A7" s="77"/>
      <c r="B7" s="174" t="s">
        <v>33</v>
      </c>
      <c r="C7" s="175"/>
      <c r="D7" s="176"/>
      <c r="E7" s="177">
        <v>120</v>
      </c>
      <c r="F7" s="178" t="s">
        <v>21</v>
      </c>
      <c r="G7" s="77"/>
      <c r="K7" s="107" t="s">
        <v>51</v>
      </c>
      <c r="L7" s="108">
        <v>0</v>
      </c>
      <c r="M7" s="109">
        <f>L7/$L$9</f>
        <v>0</v>
      </c>
      <c r="N7" s="103"/>
      <c r="O7" s="103"/>
    </row>
    <row r="8" spans="1:16" x14ac:dyDescent="0.25">
      <c r="A8" s="77"/>
      <c r="B8" s="174" t="s">
        <v>34</v>
      </c>
      <c r="C8" s="175"/>
      <c r="D8" s="179">
        <f>E6-1</f>
        <v>44196</v>
      </c>
      <c r="E8" s="180">
        <v>419285.58</v>
      </c>
      <c r="F8" s="178" t="s">
        <v>35</v>
      </c>
      <c r="G8" s="77"/>
      <c r="K8" s="107" t="s">
        <v>52</v>
      </c>
      <c r="L8" s="108">
        <v>0</v>
      </c>
      <c r="M8" s="109">
        <f>L8/$L$9</f>
        <v>0</v>
      </c>
      <c r="N8" s="103"/>
      <c r="O8" s="103"/>
    </row>
    <row r="9" spans="1:16" x14ac:dyDescent="0.25">
      <c r="A9" s="77"/>
      <c r="B9" s="174" t="s">
        <v>34</v>
      </c>
      <c r="C9" s="175"/>
      <c r="D9" s="179">
        <f>EDATE(D8,E7)</f>
        <v>47848</v>
      </c>
      <c r="E9" s="180">
        <v>246189.89</v>
      </c>
      <c r="F9" s="178" t="s">
        <v>35</v>
      </c>
      <c r="G9" s="77"/>
      <c r="K9" s="110" t="s">
        <v>47</v>
      </c>
      <c r="L9" s="111">
        <v>4111.6099999999997</v>
      </c>
      <c r="M9" s="110"/>
      <c r="N9" s="103"/>
      <c r="O9" s="103"/>
    </row>
    <row r="10" spans="1:16" x14ac:dyDescent="0.25">
      <c r="A10" s="77"/>
      <c r="B10" s="174" t="s">
        <v>36</v>
      </c>
      <c r="C10" s="175"/>
      <c r="D10" s="176"/>
      <c r="E10" s="181">
        <f>M4</f>
        <v>1</v>
      </c>
      <c r="F10" s="178"/>
      <c r="G10" s="77"/>
      <c r="M10" s="104"/>
      <c r="N10" s="104"/>
      <c r="O10" s="104"/>
    </row>
    <row r="11" spans="1:16" x14ac:dyDescent="0.25">
      <c r="A11" s="77"/>
      <c r="B11" s="174" t="s">
        <v>37</v>
      </c>
      <c r="C11" s="175"/>
      <c r="D11" s="176"/>
      <c r="E11" s="182">
        <f>ROUND(E8*E10,2)</f>
        <v>419285.58</v>
      </c>
      <c r="F11" s="178" t="s">
        <v>35</v>
      </c>
      <c r="G11" s="77"/>
      <c r="M11" s="104"/>
      <c r="N11" s="104"/>
      <c r="O11" s="104"/>
    </row>
    <row r="12" spans="1:16" x14ac:dyDescent="0.25">
      <c r="A12" s="77"/>
      <c r="B12" s="174" t="s">
        <v>38</v>
      </c>
      <c r="C12" s="175"/>
      <c r="D12" s="176"/>
      <c r="E12" s="182">
        <f>ROUND(E9*E10,2)</f>
        <v>246189.89</v>
      </c>
      <c r="F12" s="178" t="s">
        <v>35</v>
      </c>
      <c r="G12" s="77"/>
      <c r="K12" s="102"/>
      <c r="L12" s="102"/>
      <c r="M12" s="103"/>
      <c r="N12" s="103"/>
      <c r="O12" s="103"/>
      <c r="P12" s="104"/>
    </row>
    <row r="13" spans="1:16" x14ac:dyDescent="0.25">
      <c r="A13" s="77"/>
      <c r="B13" s="183" t="s">
        <v>59</v>
      </c>
      <c r="C13" s="184"/>
      <c r="D13" s="185"/>
      <c r="E13" s="186">
        <v>3.9E-2</v>
      </c>
      <c r="F13" s="187"/>
      <c r="G13" s="94"/>
      <c r="K13" s="102"/>
      <c r="L13" s="102"/>
      <c r="M13" s="103"/>
      <c r="N13" s="103"/>
      <c r="O13" s="103"/>
      <c r="P13" s="104"/>
    </row>
    <row r="14" spans="1:16" x14ac:dyDescent="0.25">
      <c r="A14" s="77"/>
      <c r="B14" s="91"/>
      <c r="C14" s="89"/>
      <c r="E14" s="96"/>
      <c r="F14" s="91"/>
      <c r="G14" s="94"/>
      <c r="K14" s="102"/>
      <c r="L14" s="102"/>
      <c r="M14" s="103"/>
      <c r="N14" s="103"/>
      <c r="O14" s="103"/>
      <c r="P14" s="104"/>
    </row>
    <row r="15" spans="1:16" x14ac:dyDescent="0.25">
      <c r="K15" s="102"/>
      <c r="L15" s="102"/>
      <c r="M15" s="103"/>
      <c r="N15" s="103"/>
      <c r="O15" s="103"/>
      <c r="P15" s="104"/>
    </row>
    <row r="16" spans="1:16" ht="15.75" thickBot="1" x14ac:dyDescent="0.3">
      <c r="A16" s="97" t="s">
        <v>39</v>
      </c>
      <c r="B16" s="97" t="s">
        <v>40</v>
      </c>
      <c r="C16" s="97" t="s">
        <v>41</v>
      </c>
      <c r="D16" s="97" t="s">
        <v>42</v>
      </c>
      <c r="E16" s="97" t="s">
        <v>43</v>
      </c>
      <c r="F16" s="97" t="s">
        <v>44</v>
      </c>
      <c r="G16" s="97" t="s">
        <v>45</v>
      </c>
      <c r="K16" s="102"/>
      <c r="L16" s="102"/>
      <c r="M16" s="103"/>
      <c r="N16" s="103"/>
      <c r="O16" s="103"/>
      <c r="P16" s="104"/>
    </row>
    <row r="17" spans="1:16" x14ac:dyDescent="0.25">
      <c r="A17" s="98">
        <f>E6</f>
        <v>44197</v>
      </c>
      <c r="B17" s="99">
        <v>1</v>
      </c>
      <c r="C17" s="83">
        <f>E11</f>
        <v>419285.58</v>
      </c>
      <c r="D17" s="100">
        <f>ROUND(IPMT($E$13/12,B17,$E$7,-$E$11,$E$12,0),2)</f>
        <v>1362.68</v>
      </c>
      <c r="E17" s="100">
        <f>ROUND(PPMT($E$13/12,B17,$E$7,-$E$11,$E$12,0),2)</f>
        <v>1181.73</v>
      </c>
      <c r="F17" s="100">
        <f>ROUND(PMT($E$13/12,E7,-E11,E12),2)</f>
        <v>2544.41</v>
      </c>
      <c r="G17" s="100">
        <f>C17-E17</f>
        <v>418103.85000000003</v>
      </c>
      <c r="K17" s="102"/>
      <c r="L17" s="102"/>
      <c r="M17" s="103"/>
      <c r="N17" s="103"/>
      <c r="O17" s="103"/>
      <c r="P17" s="104"/>
    </row>
    <row r="18" spans="1:16" x14ac:dyDescent="0.25">
      <c r="A18" s="98">
        <f>EDATE(A17,1)</f>
        <v>44228</v>
      </c>
      <c r="B18" s="99">
        <v>2</v>
      </c>
      <c r="C18" s="83">
        <f>G17</f>
        <v>418103.85000000003</v>
      </c>
      <c r="D18" s="100">
        <f t="shared" ref="D18:D75" si="0">ROUND(C18*$E$13/12,2)</f>
        <v>1358.84</v>
      </c>
      <c r="E18" s="100">
        <f>F18-D18</f>
        <v>1185.57</v>
      </c>
      <c r="F18" s="100">
        <f>F17</f>
        <v>2544.41</v>
      </c>
      <c r="G18" s="100">
        <f t="shared" ref="G18:G75" si="1">C18-E18</f>
        <v>416918.28</v>
      </c>
      <c r="K18" s="102"/>
      <c r="L18" s="102"/>
      <c r="M18" s="103"/>
      <c r="N18" s="103"/>
      <c r="O18" s="103"/>
      <c r="P18" s="104"/>
    </row>
    <row r="19" spans="1:16" x14ac:dyDescent="0.25">
      <c r="A19" s="98">
        <f>EDATE(A18,1)</f>
        <v>44256</v>
      </c>
      <c r="B19" s="99">
        <v>3</v>
      </c>
      <c r="C19" s="83">
        <f>G18</f>
        <v>416918.28</v>
      </c>
      <c r="D19" s="100">
        <f t="shared" si="0"/>
        <v>1354.98</v>
      </c>
      <c r="E19" s="100">
        <f>F19-D19</f>
        <v>1189.4299999999998</v>
      </c>
      <c r="F19" s="100">
        <f t="shared" ref="F19:F82" si="2">F18</f>
        <v>2544.41</v>
      </c>
      <c r="G19" s="100">
        <f t="shared" si="1"/>
        <v>415728.85000000003</v>
      </c>
      <c r="K19" s="102"/>
      <c r="L19" s="102"/>
      <c r="M19" s="103"/>
      <c r="N19" s="103"/>
      <c r="O19" s="103"/>
      <c r="P19" s="104"/>
    </row>
    <row r="20" spans="1:16" x14ac:dyDescent="0.25">
      <c r="A20" s="98">
        <f t="shared" ref="A20:A83" si="3">EDATE(A19,1)</f>
        <v>44287</v>
      </c>
      <c r="B20" s="99">
        <v>4</v>
      </c>
      <c r="C20" s="83">
        <f t="shared" ref="C20:C75" si="4">G19</f>
        <v>415728.85000000003</v>
      </c>
      <c r="D20" s="100">
        <f t="shared" si="0"/>
        <v>1351.12</v>
      </c>
      <c r="E20" s="100">
        <f t="shared" ref="E20:E75" si="5">F20-D20</f>
        <v>1193.29</v>
      </c>
      <c r="F20" s="100">
        <f t="shared" si="2"/>
        <v>2544.41</v>
      </c>
      <c r="G20" s="100">
        <f t="shared" si="1"/>
        <v>414535.56000000006</v>
      </c>
      <c r="K20" s="102"/>
      <c r="L20" s="102"/>
      <c r="M20" s="103"/>
      <c r="N20" s="103"/>
      <c r="O20" s="103"/>
      <c r="P20" s="104"/>
    </row>
    <row r="21" spans="1:16" x14ac:dyDescent="0.25">
      <c r="A21" s="98">
        <f t="shared" si="3"/>
        <v>44317</v>
      </c>
      <c r="B21" s="99">
        <v>5</v>
      </c>
      <c r="C21" s="83">
        <f t="shared" si="4"/>
        <v>414535.56000000006</v>
      </c>
      <c r="D21" s="100">
        <f t="shared" si="0"/>
        <v>1347.24</v>
      </c>
      <c r="E21" s="100">
        <f t="shared" si="5"/>
        <v>1197.1699999999998</v>
      </c>
      <c r="F21" s="100">
        <f t="shared" si="2"/>
        <v>2544.41</v>
      </c>
      <c r="G21" s="100">
        <f t="shared" si="1"/>
        <v>413338.39000000007</v>
      </c>
      <c r="K21" s="102"/>
      <c r="L21" s="102"/>
      <c r="M21" s="103"/>
      <c r="N21" s="103"/>
      <c r="O21" s="103"/>
      <c r="P21" s="104"/>
    </row>
    <row r="22" spans="1:16" x14ac:dyDescent="0.25">
      <c r="A22" s="98">
        <f t="shared" si="3"/>
        <v>44348</v>
      </c>
      <c r="B22" s="99">
        <v>6</v>
      </c>
      <c r="C22" s="83">
        <f t="shared" si="4"/>
        <v>413338.39000000007</v>
      </c>
      <c r="D22" s="100">
        <f t="shared" si="0"/>
        <v>1343.35</v>
      </c>
      <c r="E22" s="100">
        <f t="shared" si="5"/>
        <v>1201.06</v>
      </c>
      <c r="F22" s="100">
        <f t="shared" si="2"/>
        <v>2544.41</v>
      </c>
      <c r="G22" s="100">
        <f t="shared" si="1"/>
        <v>412137.33000000007</v>
      </c>
      <c r="K22" s="102"/>
      <c r="L22" s="102"/>
      <c r="M22" s="103"/>
      <c r="N22" s="103"/>
      <c r="O22" s="103"/>
      <c r="P22" s="104"/>
    </row>
    <row r="23" spans="1:16" x14ac:dyDescent="0.25">
      <c r="A23" s="98">
        <f t="shared" si="3"/>
        <v>44378</v>
      </c>
      <c r="B23" s="99">
        <v>7</v>
      </c>
      <c r="C23" s="83">
        <f t="shared" si="4"/>
        <v>412137.33000000007</v>
      </c>
      <c r="D23" s="100">
        <f t="shared" si="0"/>
        <v>1339.45</v>
      </c>
      <c r="E23" s="100">
        <f t="shared" si="5"/>
        <v>1204.9599999999998</v>
      </c>
      <c r="F23" s="100">
        <f t="shared" si="2"/>
        <v>2544.41</v>
      </c>
      <c r="G23" s="100">
        <f t="shared" si="1"/>
        <v>410932.37000000005</v>
      </c>
      <c r="K23" s="102"/>
      <c r="L23" s="102"/>
      <c r="M23" s="103"/>
      <c r="N23" s="103"/>
      <c r="O23" s="103"/>
      <c r="P23" s="104"/>
    </row>
    <row r="24" spans="1:16" x14ac:dyDescent="0.25">
      <c r="A24" s="98">
        <f>EDATE(A23,1)</f>
        <v>44409</v>
      </c>
      <c r="B24" s="99">
        <v>8</v>
      </c>
      <c r="C24" s="83">
        <f t="shared" si="4"/>
        <v>410932.37000000005</v>
      </c>
      <c r="D24" s="100">
        <f t="shared" si="0"/>
        <v>1335.53</v>
      </c>
      <c r="E24" s="100">
        <f t="shared" si="5"/>
        <v>1208.8799999999999</v>
      </c>
      <c r="F24" s="100">
        <f t="shared" si="2"/>
        <v>2544.41</v>
      </c>
      <c r="G24" s="100">
        <f t="shared" si="1"/>
        <v>409723.49000000005</v>
      </c>
      <c r="K24" s="102"/>
      <c r="L24" s="102"/>
      <c r="M24" s="103"/>
      <c r="N24" s="103"/>
      <c r="O24" s="103"/>
      <c r="P24" s="104"/>
    </row>
    <row r="25" spans="1:16" x14ac:dyDescent="0.25">
      <c r="A25" s="98">
        <f t="shared" si="3"/>
        <v>44440</v>
      </c>
      <c r="B25" s="99">
        <v>9</v>
      </c>
      <c r="C25" s="83">
        <f t="shared" si="4"/>
        <v>409723.49000000005</v>
      </c>
      <c r="D25" s="100">
        <f t="shared" si="0"/>
        <v>1331.6</v>
      </c>
      <c r="E25" s="100">
        <f t="shared" si="5"/>
        <v>1212.81</v>
      </c>
      <c r="F25" s="100">
        <f t="shared" si="2"/>
        <v>2544.41</v>
      </c>
      <c r="G25" s="100">
        <f t="shared" si="1"/>
        <v>408510.68000000005</v>
      </c>
      <c r="K25" s="102"/>
      <c r="L25" s="102"/>
      <c r="M25" s="103"/>
      <c r="N25" s="103"/>
      <c r="O25" s="103"/>
      <c r="P25" s="104"/>
    </row>
    <row r="26" spans="1:16" x14ac:dyDescent="0.25">
      <c r="A26" s="98">
        <f t="shared" si="3"/>
        <v>44470</v>
      </c>
      <c r="B26" s="99">
        <v>10</v>
      </c>
      <c r="C26" s="83">
        <f t="shared" si="4"/>
        <v>408510.68000000005</v>
      </c>
      <c r="D26" s="100">
        <f t="shared" si="0"/>
        <v>1327.66</v>
      </c>
      <c r="E26" s="100">
        <f t="shared" si="5"/>
        <v>1216.7499999999998</v>
      </c>
      <c r="F26" s="100">
        <f t="shared" si="2"/>
        <v>2544.41</v>
      </c>
      <c r="G26" s="100">
        <f t="shared" si="1"/>
        <v>407293.93000000005</v>
      </c>
      <c r="K26" s="102"/>
      <c r="L26" s="102"/>
      <c r="M26" s="103"/>
      <c r="N26" s="103"/>
      <c r="O26" s="103"/>
      <c r="P26" s="104"/>
    </row>
    <row r="27" spans="1:16" x14ac:dyDescent="0.25">
      <c r="A27" s="98">
        <f t="shared" si="3"/>
        <v>44501</v>
      </c>
      <c r="B27" s="99">
        <v>11</v>
      </c>
      <c r="C27" s="83">
        <f t="shared" si="4"/>
        <v>407293.93000000005</v>
      </c>
      <c r="D27" s="100">
        <f t="shared" si="0"/>
        <v>1323.71</v>
      </c>
      <c r="E27" s="100">
        <f t="shared" si="5"/>
        <v>1220.6999999999998</v>
      </c>
      <c r="F27" s="100">
        <f t="shared" si="2"/>
        <v>2544.41</v>
      </c>
      <c r="G27" s="100">
        <f t="shared" si="1"/>
        <v>406073.23000000004</v>
      </c>
      <c r="K27" s="90"/>
      <c r="L27" s="90"/>
      <c r="M27" s="90"/>
      <c r="N27" s="90"/>
      <c r="O27" s="90"/>
      <c r="P27" s="90"/>
    </row>
    <row r="28" spans="1:16" x14ac:dyDescent="0.25">
      <c r="A28" s="98">
        <f t="shared" si="3"/>
        <v>44531</v>
      </c>
      <c r="B28" s="99">
        <v>12</v>
      </c>
      <c r="C28" s="83">
        <f t="shared" si="4"/>
        <v>406073.23000000004</v>
      </c>
      <c r="D28" s="100">
        <f t="shared" si="0"/>
        <v>1319.74</v>
      </c>
      <c r="E28" s="100">
        <f t="shared" si="5"/>
        <v>1224.6699999999998</v>
      </c>
      <c r="F28" s="100">
        <f t="shared" si="2"/>
        <v>2544.41</v>
      </c>
      <c r="G28" s="100">
        <f t="shared" si="1"/>
        <v>404848.56000000006</v>
      </c>
    </row>
    <row r="29" spans="1:16" x14ac:dyDescent="0.25">
      <c r="A29" s="98">
        <f t="shared" si="3"/>
        <v>44562</v>
      </c>
      <c r="B29" s="99">
        <v>13</v>
      </c>
      <c r="C29" s="83">
        <f t="shared" si="4"/>
        <v>404848.56000000006</v>
      </c>
      <c r="D29" s="100">
        <f t="shared" si="0"/>
        <v>1315.76</v>
      </c>
      <c r="E29" s="100">
        <f t="shared" si="5"/>
        <v>1228.6499999999999</v>
      </c>
      <c r="F29" s="100">
        <f t="shared" si="2"/>
        <v>2544.41</v>
      </c>
      <c r="G29" s="100">
        <f t="shared" si="1"/>
        <v>403619.91000000003</v>
      </c>
    </row>
    <row r="30" spans="1:16" x14ac:dyDescent="0.25">
      <c r="A30" s="98">
        <f t="shared" si="3"/>
        <v>44593</v>
      </c>
      <c r="B30" s="99">
        <v>14</v>
      </c>
      <c r="C30" s="83">
        <f t="shared" si="4"/>
        <v>403619.91000000003</v>
      </c>
      <c r="D30" s="100">
        <f t="shared" si="0"/>
        <v>1311.76</v>
      </c>
      <c r="E30" s="100">
        <f t="shared" si="5"/>
        <v>1232.6499999999999</v>
      </c>
      <c r="F30" s="100">
        <f t="shared" si="2"/>
        <v>2544.41</v>
      </c>
      <c r="G30" s="100">
        <f t="shared" si="1"/>
        <v>402387.26</v>
      </c>
    </row>
    <row r="31" spans="1:16" x14ac:dyDescent="0.25">
      <c r="A31" s="98">
        <f t="shared" si="3"/>
        <v>44621</v>
      </c>
      <c r="B31" s="99">
        <v>15</v>
      </c>
      <c r="C31" s="83">
        <f t="shared" si="4"/>
        <v>402387.26</v>
      </c>
      <c r="D31" s="100">
        <f t="shared" si="0"/>
        <v>1307.76</v>
      </c>
      <c r="E31" s="100">
        <f t="shared" si="5"/>
        <v>1236.6499999999999</v>
      </c>
      <c r="F31" s="100">
        <f t="shared" si="2"/>
        <v>2544.41</v>
      </c>
      <c r="G31" s="100">
        <f t="shared" si="1"/>
        <v>401150.61</v>
      </c>
    </row>
    <row r="32" spans="1:16" x14ac:dyDescent="0.25">
      <c r="A32" s="98">
        <f t="shared" si="3"/>
        <v>44652</v>
      </c>
      <c r="B32" s="99">
        <v>16</v>
      </c>
      <c r="C32" s="83">
        <f t="shared" si="4"/>
        <v>401150.61</v>
      </c>
      <c r="D32" s="100">
        <f t="shared" si="0"/>
        <v>1303.74</v>
      </c>
      <c r="E32" s="100">
        <f t="shared" si="5"/>
        <v>1240.6699999999998</v>
      </c>
      <c r="F32" s="100">
        <f t="shared" si="2"/>
        <v>2544.41</v>
      </c>
      <c r="G32" s="100">
        <f t="shared" si="1"/>
        <v>399909.94</v>
      </c>
    </row>
    <row r="33" spans="1:7" x14ac:dyDescent="0.25">
      <c r="A33" s="98">
        <f t="shared" si="3"/>
        <v>44682</v>
      </c>
      <c r="B33" s="99">
        <v>17</v>
      </c>
      <c r="C33" s="83">
        <f t="shared" si="4"/>
        <v>399909.94</v>
      </c>
      <c r="D33" s="100">
        <f t="shared" si="0"/>
        <v>1299.71</v>
      </c>
      <c r="E33" s="100">
        <f t="shared" si="5"/>
        <v>1244.6999999999998</v>
      </c>
      <c r="F33" s="100">
        <f t="shared" si="2"/>
        <v>2544.41</v>
      </c>
      <c r="G33" s="100">
        <f t="shared" si="1"/>
        <v>398665.24</v>
      </c>
    </row>
    <row r="34" spans="1:7" x14ac:dyDescent="0.25">
      <c r="A34" s="98">
        <f t="shared" si="3"/>
        <v>44713</v>
      </c>
      <c r="B34" s="99">
        <v>18</v>
      </c>
      <c r="C34" s="83">
        <f t="shared" si="4"/>
        <v>398665.24</v>
      </c>
      <c r="D34" s="100">
        <f t="shared" si="0"/>
        <v>1295.6600000000001</v>
      </c>
      <c r="E34" s="100">
        <f t="shared" si="5"/>
        <v>1248.7499999999998</v>
      </c>
      <c r="F34" s="100">
        <f t="shared" si="2"/>
        <v>2544.41</v>
      </c>
      <c r="G34" s="100">
        <f t="shared" si="1"/>
        <v>397416.49</v>
      </c>
    </row>
    <row r="35" spans="1:7" x14ac:dyDescent="0.25">
      <c r="A35" s="98">
        <f t="shared" si="3"/>
        <v>44743</v>
      </c>
      <c r="B35" s="99">
        <v>19</v>
      </c>
      <c r="C35" s="83">
        <f t="shared" si="4"/>
        <v>397416.49</v>
      </c>
      <c r="D35" s="100">
        <f t="shared" si="0"/>
        <v>1291.5999999999999</v>
      </c>
      <c r="E35" s="100">
        <f t="shared" si="5"/>
        <v>1252.81</v>
      </c>
      <c r="F35" s="100">
        <f t="shared" si="2"/>
        <v>2544.41</v>
      </c>
      <c r="G35" s="100">
        <f t="shared" si="1"/>
        <v>396163.68</v>
      </c>
    </row>
    <row r="36" spans="1:7" x14ac:dyDescent="0.25">
      <c r="A36" s="98">
        <f t="shared" si="3"/>
        <v>44774</v>
      </c>
      <c r="B36" s="99">
        <v>20</v>
      </c>
      <c r="C36" s="83">
        <f t="shared" si="4"/>
        <v>396163.68</v>
      </c>
      <c r="D36" s="100">
        <f t="shared" si="0"/>
        <v>1287.53</v>
      </c>
      <c r="E36" s="100">
        <f t="shared" si="5"/>
        <v>1256.8799999999999</v>
      </c>
      <c r="F36" s="100">
        <f t="shared" si="2"/>
        <v>2544.41</v>
      </c>
      <c r="G36" s="100">
        <f t="shared" si="1"/>
        <v>394906.8</v>
      </c>
    </row>
    <row r="37" spans="1:7" x14ac:dyDescent="0.25">
      <c r="A37" s="98">
        <f t="shared" si="3"/>
        <v>44805</v>
      </c>
      <c r="B37" s="99">
        <v>21</v>
      </c>
      <c r="C37" s="83">
        <f t="shared" si="4"/>
        <v>394906.8</v>
      </c>
      <c r="D37" s="100">
        <f t="shared" si="0"/>
        <v>1283.45</v>
      </c>
      <c r="E37" s="100">
        <f t="shared" si="5"/>
        <v>1260.9599999999998</v>
      </c>
      <c r="F37" s="100">
        <f t="shared" si="2"/>
        <v>2544.41</v>
      </c>
      <c r="G37" s="100">
        <f t="shared" si="1"/>
        <v>393645.83999999997</v>
      </c>
    </row>
    <row r="38" spans="1:7" x14ac:dyDescent="0.25">
      <c r="A38" s="98">
        <f t="shared" si="3"/>
        <v>44835</v>
      </c>
      <c r="B38" s="99">
        <v>22</v>
      </c>
      <c r="C38" s="83">
        <f t="shared" si="4"/>
        <v>393645.83999999997</v>
      </c>
      <c r="D38" s="100">
        <f t="shared" si="0"/>
        <v>1279.3499999999999</v>
      </c>
      <c r="E38" s="100">
        <f t="shared" si="5"/>
        <v>1265.06</v>
      </c>
      <c r="F38" s="100">
        <f t="shared" si="2"/>
        <v>2544.41</v>
      </c>
      <c r="G38" s="100">
        <f t="shared" si="1"/>
        <v>392380.77999999997</v>
      </c>
    </row>
    <row r="39" spans="1:7" x14ac:dyDescent="0.25">
      <c r="A39" s="98">
        <f t="shared" si="3"/>
        <v>44866</v>
      </c>
      <c r="B39" s="99">
        <v>23</v>
      </c>
      <c r="C39" s="83">
        <f t="shared" si="4"/>
        <v>392380.77999999997</v>
      </c>
      <c r="D39" s="100">
        <f t="shared" si="0"/>
        <v>1275.24</v>
      </c>
      <c r="E39" s="100">
        <f t="shared" si="5"/>
        <v>1269.1699999999998</v>
      </c>
      <c r="F39" s="100">
        <f t="shared" si="2"/>
        <v>2544.41</v>
      </c>
      <c r="G39" s="100">
        <f t="shared" si="1"/>
        <v>391111.61</v>
      </c>
    </row>
    <row r="40" spans="1:7" x14ac:dyDescent="0.25">
      <c r="A40" s="98">
        <f t="shared" si="3"/>
        <v>44896</v>
      </c>
      <c r="B40" s="99">
        <v>24</v>
      </c>
      <c r="C40" s="83">
        <f t="shared" si="4"/>
        <v>391111.61</v>
      </c>
      <c r="D40" s="100">
        <f t="shared" si="0"/>
        <v>1271.1099999999999</v>
      </c>
      <c r="E40" s="100">
        <f t="shared" si="5"/>
        <v>1273.3</v>
      </c>
      <c r="F40" s="100">
        <f t="shared" si="2"/>
        <v>2544.41</v>
      </c>
      <c r="G40" s="100">
        <f t="shared" si="1"/>
        <v>389838.31</v>
      </c>
    </row>
    <row r="41" spans="1:7" x14ac:dyDescent="0.25">
      <c r="A41" s="98">
        <f t="shared" si="3"/>
        <v>44927</v>
      </c>
      <c r="B41" s="99">
        <v>25</v>
      </c>
      <c r="C41" s="83">
        <f t="shared" si="4"/>
        <v>389838.31</v>
      </c>
      <c r="D41" s="100">
        <f t="shared" si="0"/>
        <v>1266.97</v>
      </c>
      <c r="E41" s="100">
        <f t="shared" si="5"/>
        <v>1277.4399999999998</v>
      </c>
      <c r="F41" s="100">
        <f t="shared" si="2"/>
        <v>2544.41</v>
      </c>
      <c r="G41" s="100">
        <f t="shared" si="1"/>
        <v>388560.87</v>
      </c>
    </row>
    <row r="42" spans="1:7" x14ac:dyDescent="0.25">
      <c r="A42" s="98">
        <f t="shared" si="3"/>
        <v>44958</v>
      </c>
      <c r="B42" s="99">
        <v>26</v>
      </c>
      <c r="C42" s="83">
        <f t="shared" si="4"/>
        <v>388560.87</v>
      </c>
      <c r="D42" s="100">
        <f t="shared" si="0"/>
        <v>1262.82</v>
      </c>
      <c r="E42" s="100">
        <f t="shared" si="5"/>
        <v>1281.5899999999999</v>
      </c>
      <c r="F42" s="100">
        <f t="shared" si="2"/>
        <v>2544.41</v>
      </c>
      <c r="G42" s="100">
        <f t="shared" si="1"/>
        <v>387279.27999999997</v>
      </c>
    </row>
    <row r="43" spans="1:7" x14ac:dyDescent="0.25">
      <c r="A43" s="98">
        <f t="shared" si="3"/>
        <v>44986</v>
      </c>
      <c r="B43" s="99">
        <v>27</v>
      </c>
      <c r="C43" s="83">
        <f t="shared" si="4"/>
        <v>387279.27999999997</v>
      </c>
      <c r="D43" s="100">
        <f t="shared" si="0"/>
        <v>1258.6600000000001</v>
      </c>
      <c r="E43" s="100">
        <f t="shared" si="5"/>
        <v>1285.7499999999998</v>
      </c>
      <c r="F43" s="100">
        <f t="shared" si="2"/>
        <v>2544.41</v>
      </c>
      <c r="G43" s="100">
        <f t="shared" si="1"/>
        <v>385993.52999999997</v>
      </c>
    </row>
    <row r="44" spans="1:7" x14ac:dyDescent="0.25">
      <c r="A44" s="98">
        <f t="shared" si="3"/>
        <v>45017</v>
      </c>
      <c r="B44" s="99">
        <v>28</v>
      </c>
      <c r="C44" s="83">
        <f t="shared" si="4"/>
        <v>385993.52999999997</v>
      </c>
      <c r="D44" s="100">
        <f t="shared" si="0"/>
        <v>1254.48</v>
      </c>
      <c r="E44" s="100">
        <f t="shared" si="5"/>
        <v>1289.9299999999998</v>
      </c>
      <c r="F44" s="100">
        <f t="shared" si="2"/>
        <v>2544.41</v>
      </c>
      <c r="G44" s="100">
        <f t="shared" si="1"/>
        <v>384703.6</v>
      </c>
    </row>
    <row r="45" spans="1:7" x14ac:dyDescent="0.25">
      <c r="A45" s="98">
        <f t="shared" si="3"/>
        <v>45047</v>
      </c>
      <c r="B45" s="99">
        <v>29</v>
      </c>
      <c r="C45" s="83">
        <f t="shared" si="4"/>
        <v>384703.6</v>
      </c>
      <c r="D45" s="100">
        <f t="shared" si="0"/>
        <v>1250.29</v>
      </c>
      <c r="E45" s="100">
        <f t="shared" si="5"/>
        <v>1294.1199999999999</v>
      </c>
      <c r="F45" s="100">
        <f t="shared" si="2"/>
        <v>2544.41</v>
      </c>
      <c r="G45" s="100">
        <f t="shared" si="1"/>
        <v>383409.48</v>
      </c>
    </row>
    <row r="46" spans="1:7" x14ac:dyDescent="0.25">
      <c r="A46" s="98">
        <f t="shared" si="3"/>
        <v>45078</v>
      </c>
      <c r="B46" s="99">
        <v>30</v>
      </c>
      <c r="C46" s="83">
        <f t="shared" si="4"/>
        <v>383409.48</v>
      </c>
      <c r="D46" s="100">
        <f t="shared" si="0"/>
        <v>1246.08</v>
      </c>
      <c r="E46" s="100">
        <f t="shared" si="5"/>
        <v>1298.33</v>
      </c>
      <c r="F46" s="100">
        <f t="shared" si="2"/>
        <v>2544.41</v>
      </c>
      <c r="G46" s="100">
        <f t="shared" si="1"/>
        <v>382111.14999999997</v>
      </c>
    </row>
    <row r="47" spans="1:7" x14ac:dyDescent="0.25">
      <c r="A47" s="98">
        <f t="shared" si="3"/>
        <v>45108</v>
      </c>
      <c r="B47" s="99">
        <v>31</v>
      </c>
      <c r="C47" s="83">
        <f t="shared" si="4"/>
        <v>382111.14999999997</v>
      </c>
      <c r="D47" s="100">
        <f t="shared" si="0"/>
        <v>1241.8599999999999</v>
      </c>
      <c r="E47" s="100">
        <f t="shared" si="5"/>
        <v>1302.55</v>
      </c>
      <c r="F47" s="100">
        <f t="shared" si="2"/>
        <v>2544.41</v>
      </c>
      <c r="G47" s="100">
        <f t="shared" si="1"/>
        <v>380808.6</v>
      </c>
    </row>
    <row r="48" spans="1:7" x14ac:dyDescent="0.25">
      <c r="A48" s="98">
        <f t="shared" si="3"/>
        <v>45139</v>
      </c>
      <c r="B48" s="99">
        <v>32</v>
      </c>
      <c r="C48" s="83">
        <f t="shared" si="4"/>
        <v>380808.6</v>
      </c>
      <c r="D48" s="100">
        <f t="shared" si="0"/>
        <v>1237.6300000000001</v>
      </c>
      <c r="E48" s="100">
        <f t="shared" si="5"/>
        <v>1306.7799999999997</v>
      </c>
      <c r="F48" s="100">
        <f t="shared" si="2"/>
        <v>2544.41</v>
      </c>
      <c r="G48" s="100">
        <f t="shared" si="1"/>
        <v>379501.81999999995</v>
      </c>
    </row>
    <row r="49" spans="1:7" x14ac:dyDescent="0.25">
      <c r="A49" s="98">
        <f t="shared" si="3"/>
        <v>45170</v>
      </c>
      <c r="B49" s="99">
        <v>33</v>
      </c>
      <c r="C49" s="83">
        <f t="shared" si="4"/>
        <v>379501.81999999995</v>
      </c>
      <c r="D49" s="100">
        <f t="shared" si="0"/>
        <v>1233.3800000000001</v>
      </c>
      <c r="E49" s="100">
        <f t="shared" si="5"/>
        <v>1311.0299999999997</v>
      </c>
      <c r="F49" s="100">
        <f t="shared" si="2"/>
        <v>2544.41</v>
      </c>
      <c r="G49" s="100">
        <f t="shared" si="1"/>
        <v>378190.78999999992</v>
      </c>
    </row>
    <row r="50" spans="1:7" x14ac:dyDescent="0.25">
      <c r="A50" s="98">
        <f t="shared" si="3"/>
        <v>45200</v>
      </c>
      <c r="B50" s="99">
        <v>34</v>
      </c>
      <c r="C50" s="83">
        <f t="shared" si="4"/>
        <v>378190.78999999992</v>
      </c>
      <c r="D50" s="100">
        <f t="shared" si="0"/>
        <v>1229.1199999999999</v>
      </c>
      <c r="E50" s="100">
        <f t="shared" si="5"/>
        <v>1315.29</v>
      </c>
      <c r="F50" s="100">
        <f t="shared" si="2"/>
        <v>2544.41</v>
      </c>
      <c r="G50" s="100">
        <f t="shared" si="1"/>
        <v>376875.49999999994</v>
      </c>
    </row>
    <row r="51" spans="1:7" x14ac:dyDescent="0.25">
      <c r="A51" s="98">
        <f t="shared" si="3"/>
        <v>45231</v>
      </c>
      <c r="B51" s="99">
        <v>35</v>
      </c>
      <c r="C51" s="83">
        <f t="shared" si="4"/>
        <v>376875.49999999994</v>
      </c>
      <c r="D51" s="100">
        <f t="shared" si="0"/>
        <v>1224.8499999999999</v>
      </c>
      <c r="E51" s="100">
        <f t="shared" si="5"/>
        <v>1319.56</v>
      </c>
      <c r="F51" s="100">
        <f t="shared" si="2"/>
        <v>2544.41</v>
      </c>
      <c r="G51" s="100">
        <f t="shared" si="1"/>
        <v>375555.93999999994</v>
      </c>
    </row>
    <row r="52" spans="1:7" x14ac:dyDescent="0.25">
      <c r="A52" s="98">
        <f t="shared" si="3"/>
        <v>45261</v>
      </c>
      <c r="B52" s="99">
        <v>36</v>
      </c>
      <c r="C52" s="83">
        <f t="shared" si="4"/>
        <v>375555.93999999994</v>
      </c>
      <c r="D52" s="100">
        <f t="shared" si="0"/>
        <v>1220.56</v>
      </c>
      <c r="E52" s="100">
        <f t="shared" si="5"/>
        <v>1323.85</v>
      </c>
      <c r="F52" s="100">
        <f t="shared" si="2"/>
        <v>2544.41</v>
      </c>
      <c r="G52" s="100">
        <f t="shared" si="1"/>
        <v>374232.08999999997</v>
      </c>
    </row>
    <row r="53" spans="1:7" x14ac:dyDescent="0.25">
      <c r="A53" s="98">
        <f t="shared" si="3"/>
        <v>45292</v>
      </c>
      <c r="B53" s="99">
        <v>37</v>
      </c>
      <c r="C53" s="83">
        <f t="shared" si="4"/>
        <v>374232.08999999997</v>
      </c>
      <c r="D53" s="100">
        <f t="shared" si="0"/>
        <v>1216.25</v>
      </c>
      <c r="E53" s="100">
        <f t="shared" si="5"/>
        <v>1328.1599999999999</v>
      </c>
      <c r="F53" s="100">
        <f t="shared" si="2"/>
        <v>2544.41</v>
      </c>
      <c r="G53" s="100">
        <f t="shared" si="1"/>
        <v>372903.93</v>
      </c>
    </row>
    <row r="54" spans="1:7" x14ac:dyDescent="0.25">
      <c r="A54" s="98">
        <f t="shared" si="3"/>
        <v>45323</v>
      </c>
      <c r="B54" s="99">
        <v>38</v>
      </c>
      <c r="C54" s="83">
        <f t="shared" si="4"/>
        <v>372903.93</v>
      </c>
      <c r="D54" s="100">
        <f t="shared" si="0"/>
        <v>1211.94</v>
      </c>
      <c r="E54" s="100">
        <f t="shared" si="5"/>
        <v>1332.4699999999998</v>
      </c>
      <c r="F54" s="100">
        <f t="shared" si="2"/>
        <v>2544.41</v>
      </c>
      <c r="G54" s="100">
        <f t="shared" si="1"/>
        <v>371571.46</v>
      </c>
    </row>
    <row r="55" spans="1:7" x14ac:dyDescent="0.25">
      <c r="A55" s="98">
        <f t="shared" si="3"/>
        <v>45352</v>
      </c>
      <c r="B55" s="99">
        <v>39</v>
      </c>
      <c r="C55" s="83">
        <f t="shared" si="4"/>
        <v>371571.46</v>
      </c>
      <c r="D55" s="100">
        <f t="shared" si="0"/>
        <v>1207.6099999999999</v>
      </c>
      <c r="E55" s="100">
        <f t="shared" si="5"/>
        <v>1336.8</v>
      </c>
      <c r="F55" s="100">
        <f t="shared" si="2"/>
        <v>2544.41</v>
      </c>
      <c r="G55" s="100">
        <f t="shared" si="1"/>
        <v>370234.66000000003</v>
      </c>
    </row>
    <row r="56" spans="1:7" x14ac:dyDescent="0.25">
      <c r="A56" s="98">
        <f t="shared" si="3"/>
        <v>45383</v>
      </c>
      <c r="B56" s="99">
        <v>40</v>
      </c>
      <c r="C56" s="83">
        <f t="shared" si="4"/>
        <v>370234.66000000003</v>
      </c>
      <c r="D56" s="100">
        <f t="shared" si="0"/>
        <v>1203.26</v>
      </c>
      <c r="E56" s="100">
        <f t="shared" si="5"/>
        <v>1341.1499999999999</v>
      </c>
      <c r="F56" s="100">
        <f t="shared" si="2"/>
        <v>2544.41</v>
      </c>
      <c r="G56" s="100">
        <f t="shared" si="1"/>
        <v>368893.51</v>
      </c>
    </row>
    <row r="57" spans="1:7" x14ac:dyDescent="0.25">
      <c r="A57" s="98">
        <f t="shared" si="3"/>
        <v>45413</v>
      </c>
      <c r="B57" s="99">
        <v>41</v>
      </c>
      <c r="C57" s="83">
        <f t="shared" si="4"/>
        <v>368893.51</v>
      </c>
      <c r="D57" s="100">
        <f t="shared" si="0"/>
        <v>1198.9000000000001</v>
      </c>
      <c r="E57" s="100">
        <f t="shared" si="5"/>
        <v>1345.5099999999998</v>
      </c>
      <c r="F57" s="100">
        <f t="shared" si="2"/>
        <v>2544.41</v>
      </c>
      <c r="G57" s="100">
        <f t="shared" si="1"/>
        <v>367548</v>
      </c>
    </row>
    <row r="58" spans="1:7" x14ac:dyDescent="0.25">
      <c r="A58" s="98">
        <f t="shared" si="3"/>
        <v>45444</v>
      </c>
      <c r="B58" s="99">
        <v>42</v>
      </c>
      <c r="C58" s="83">
        <f t="shared" si="4"/>
        <v>367548</v>
      </c>
      <c r="D58" s="100">
        <f t="shared" si="0"/>
        <v>1194.53</v>
      </c>
      <c r="E58" s="100">
        <f t="shared" si="5"/>
        <v>1349.8799999999999</v>
      </c>
      <c r="F58" s="100">
        <f t="shared" si="2"/>
        <v>2544.41</v>
      </c>
      <c r="G58" s="100">
        <f t="shared" si="1"/>
        <v>366198.12</v>
      </c>
    </row>
    <row r="59" spans="1:7" x14ac:dyDescent="0.25">
      <c r="A59" s="98">
        <f t="shared" si="3"/>
        <v>45474</v>
      </c>
      <c r="B59" s="99">
        <v>43</v>
      </c>
      <c r="C59" s="83">
        <f t="shared" si="4"/>
        <v>366198.12</v>
      </c>
      <c r="D59" s="100">
        <f t="shared" si="0"/>
        <v>1190.1400000000001</v>
      </c>
      <c r="E59" s="100">
        <f t="shared" si="5"/>
        <v>1354.2699999999998</v>
      </c>
      <c r="F59" s="100">
        <f t="shared" si="2"/>
        <v>2544.41</v>
      </c>
      <c r="G59" s="100">
        <f t="shared" si="1"/>
        <v>364843.85</v>
      </c>
    </row>
    <row r="60" spans="1:7" x14ac:dyDescent="0.25">
      <c r="A60" s="98">
        <f t="shared" si="3"/>
        <v>45505</v>
      </c>
      <c r="B60" s="99">
        <v>44</v>
      </c>
      <c r="C60" s="83">
        <f t="shared" si="4"/>
        <v>364843.85</v>
      </c>
      <c r="D60" s="100">
        <f t="shared" si="0"/>
        <v>1185.74</v>
      </c>
      <c r="E60" s="100">
        <f t="shared" si="5"/>
        <v>1358.6699999999998</v>
      </c>
      <c r="F60" s="100">
        <f t="shared" si="2"/>
        <v>2544.41</v>
      </c>
      <c r="G60" s="100">
        <f t="shared" si="1"/>
        <v>363485.18</v>
      </c>
    </row>
    <row r="61" spans="1:7" x14ac:dyDescent="0.25">
      <c r="A61" s="98">
        <f t="shared" si="3"/>
        <v>45536</v>
      </c>
      <c r="B61" s="99">
        <v>45</v>
      </c>
      <c r="C61" s="83">
        <f t="shared" si="4"/>
        <v>363485.18</v>
      </c>
      <c r="D61" s="100">
        <f t="shared" si="0"/>
        <v>1181.33</v>
      </c>
      <c r="E61" s="100">
        <f t="shared" si="5"/>
        <v>1363.08</v>
      </c>
      <c r="F61" s="100">
        <f t="shared" si="2"/>
        <v>2544.41</v>
      </c>
      <c r="G61" s="100">
        <f t="shared" si="1"/>
        <v>362122.1</v>
      </c>
    </row>
    <row r="62" spans="1:7" x14ac:dyDescent="0.25">
      <c r="A62" s="98">
        <f t="shared" si="3"/>
        <v>45566</v>
      </c>
      <c r="B62" s="99">
        <v>46</v>
      </c>
      <c r="C62" s="83">
        <f t="shared" si="4"/>
        <v>362122.1</v>
      </c>
      <c r="D62" s="100">
        <f t="shared" si="0"/>
        <v>1176.9000000000001</v>
      </c>
      <c r="E62" s="100">
        <f t="shared" si="5"/>
        <v>1367.5099999999998</v>
      </c>
      <c r="F62" s="100">
        <f t="shared" si="2"/>
        <v>2544.41</v>
      </c>
      <c r="G62" s="100">
        <f t="shared" si="1"/>
        <v>360754.58999999997</v>
      </c>
    </row>
    <row r="63" spans="1:7" x14ac:dyDescent="0.25">
      <c r="A63" s="98">
        <f t="shared" si="3"/>
        <v>45597</v>
      </c>
      <c r="B63" s="99">
        <v>47</v>
      </c>
      <c r="C63" s="83">
        <f t="shared" si="4"/>
        <v>360754.58999999997</v>
      </c>
      <c r="D63" s="100">
        <f t="shared" si="0"/>
        <v>1172.45</v>
      </c>
      <c r="E63" s="100">
        <f t="shared" si="5"/>
        <v>1371.9599999999998</v>
      </c>
      <c r="F63" s="100">
        <f t="shared" si="2"/>
        <v>2544.41</v>
      </c>
      <c r="G63" s="100">
        <f t="shared" si="1"/>
        <v>359382.62999999995</v>
      </c>
    </row>
    <row r="64" spans="1:7" x14ac:dyDescent="0.25">
      <c r="A64" s="98">
        <f t="shared" si="3"/>
        <v>45627</v>
      </c>
      <c r="B64" s="99">
        <v>48</v>
      </c>
      <c r="C64" s="83">
        <f t="shared" si="4"/>
        <v>359382.62999999995</v>
      </c>
      <c r="D64" s="100">
        <f t="shared" si="0"/>
        <v>1167.99</v>
      </c>
      <c r="E64" s="100">
        <f t="shared" si="5"/>
        <v>1376.4199999999998</v>
      </c>
      <c r="F64" s="100">
        <f t="shared" si="2"/>
        <v>2544.41</v>
      </c>
      <c r="G64" s="100">
        <f t="shared" si="1"/>
        <v>358006.20999999996</v>
      </c>
    </row>
    <row r="65" spans="1:7" x14ac:dyDescent="0.25">
      <c r="A65" s="98">
        <f t="shared" si="3"/>
        <v>45658</v>
      </c>
      <c r="B65" s="99">
        <v>49</v>
      </c>
      <c r="C65" s="83">
        <f t="shared" si="4"/>
        <v>358006.20999999996</v>
      </c>
      <c r="D65" s="100">
        <f t="shared" si="0"/>
        <v>1163.52</v>
      </c>
      <c r="E65" s="100">
        <f t="shared" si="5"/>
        <v>1380.8899999999999</v>
      </c>
      <c r="F65" s="100">
        <f t="shared" si="2"/>
        <v>2544.41</v>
      </c>
      <c r="G65" s="100">
        <f t="shared" si="1"/>
        <v>356625.31999999995</v>
      </c>
    </row>
    <row r="66" spans="1:7" x14ac:dyDescent="0.25">
      <c r="A66" s="98">
        <f t="shared" si="3"/>
        <v>45689</v>
      </c>
      <c r="B66" s="99">
        <v>50</v>
      </c>
      <c r="C66" s="83">
        <f t="shared" si="4"/>
        <v>356625.31999999995</v>
      </c>
      <c r="D66" s="100">
        <f t="shared" si="0"/>
        <v>1159.03</v>
      </c>
      <c r="E66" s="100">
        <f t="shared" si="5"/>
        <v>1385.3799999999999</v>
      </c>
      <c r="F66" s="100">
        <f t="shared" si="2"/>
        <v>2544.41</v>
      </c>
      <c r="G66" s="100">
        <f t="shared" si="1"/>
        <v>355239.93999999994</v>
      </c>
    </row>
    <row r="67" spans="1:7" x14ac:dyDescent="0.25">
      <c r="A67" s="98">
        <f t="shared" si="3"/>
        <v>45717</v>
      </c>
      <c r="B67" s="99">
        <v>51</v>
      </c>
      <c r="C67" s="83">
        <f t="shared" si="4"/>
        <v>355239.93999999994</v>
      </c>
      <c r="D67" s="100">
        <f t="shared" si="0"/>
        <v>1154.53</v>
      </c>
      <c r="E67" s="100">
        <f t="shared" si="5"/>
        <v>1389.8799999999999</v>
      </c>
      <c r="F67" s="100">
        <f t="shared" si="2"/>
        <v>2544.41</v>
      </c>
      <c r="G67" s="100">
        <f t="shared" si="1"/>
        <v>353850.05999999994</v>
      </c>
    </row>
    <row r="68" spans="1:7" x14ac:dyDescent="0.25">
      <c r="A68" s="98">
        <f t="shared" si="3"/>
        <v>45748</v>
      </c>
      <c r="B68" s="99">
        <v>52</v>
      </c>
      <c r="C68" s="83">
        <f t="shared" si="4"/>
        <v>353850.05999999994</v>
      </c>
      <c r="D68" s="100">
        <f t="shared" si="0"/>
        <v>1150.01</v>
      </c>
      <c r="E68" s="100">
        <f t="shared" si="5"/>
        <v>1394.3999999999999</v>
      </c>
      <c r="F68" s="100">
        <f t="shared" si="2"/>
        <v>2544.41</v>
      </c>
      <c r="G68" s="100">
        <f t="shared" si="1"/>
        <v>352455.65999999992</v>
      </c>
    </row>
    <row r="69" spans="1:7" x14ac:dyDescent="0.25">
      <c r="A69" s="98">
        <f t="shared" si="3"/>
        <v>45778</v>
      </c>
      <c r="B69" s="99">
        <v>53</v>
      </c>
      <c r="C69" s="83">
        <f t="shared" si="4"/>
        <v>352455.65999999992</v>
      </c>
      <c r="D69" s="100">
        <f t="shared" si="0"/>
        <v>1145.48</v>
      </c>
      <c r="E69" s="100">
        <f t="shared" si="5"/>
        <v>1398.9299999999998</v>
      </c>
      <c r="F69" s="100">
        <f t="shared" si="2"/>
        <v>2544.41</v>
      </c>
      <c r="G69" s="100">
        <f t="shared" si="1"/>
        <v>351056.72999999992</v>
      </c>
    </row>
    <row r="70" spans="1:7" x14ac:dyDescent="0.25">
      <c r="A70" s="98">
        <f t="shared" si="3"/>
        <v>45809</v>
      </c>
      <c r="B70" s="99">
        <v>54</v>
      </c>
      <c r="C70" s="83">
        <f t="shared" si="4"/>
        <v>351056.72999999992</v>
      </c>
      <c r="D70" s="100">
        <f t="shared" si="0"/>
        <v>1140.93</v>
      </c>
      <c r="E70" s="100">
        <f t="shared" si="5"/>
        <v>1403.4799999999998</v>
      </c>
      <c r="F70" s="100">
        <f t="shared" si="2"/>
        <v>2544.41</v>
      </c>
      <c r="G70" s="100">
        <f t="shared" si="1"/>
        <v>349653.24999999994</v>
      </c>
    </row>
    <row r="71" spans="1:7" x14ac:dyDescent="0.25">
      <c r="A71" s="98">
        <f t="shared" si="3"/>
        <v>45839</v>
      </c>
      <c r="B71" s="99">
        <v>55</v>
      </c>
      <c r="C71" s="83">
        <f t="shared" si="4"/>
        <v>349653.24999999994</v>
      </c>
      <c r="D71" s="100">
        <f t="shared" si="0"/>
        <v>1136.3699999999999</v>
      </c>
      <c r="E71" s="100">
        <f t="shared" si="5"/>
        <v>1408.04</v>
      </c>
      <c r="F71" s="100">
        <f t="shared" si="2"/>
        <v>2544.41</v>
      </c>
      <c r="G71" s="100">
        <f t="shared" si="1"/>
        <v>348245.20999999996</v>
      </c>
    </row>
    <row r="72" spans="1:7" x14ac:dyDescent="0.25">
      <c r="A72" s="98">
        <f t="shared" si="3"/>
        <v>45870</v>
      </c>
      <c r="B72" s="99">
        <v>56</v>
      </c>
      <c r="C72" s="83">
        <f t="shared" si="4"/>
        <v>348245.20999999996</v>
      </c>
      <c r="D72" s="100">
        <f t="shared" si="0"/>
        <v>1131.8</v>
      </c>
      <c r="E72" s="100">
        <f t="shared" si="5"/>
        <v>1412.61</v>
      </c>
      <c r="F72" s="100">
        <f t="shared" si="2"/>
        <v>2544.41</v>
      </c>
      <c r="G72" s="100">
        <f t="shared" si="1"/>
        <v>346832.6</v>
      </c>
    </row>
    <row r="73" spans="1:7" x14ac:dyDescent="0.25">
      <c r="A73" s="98">
        <f t="shared" si="3"/>
        <v>45901</v>
      </c>
      <c r="B73" s="99">
        <v>57</v>
      </c>
      <c r="C73" s="83">
        <f t="shared" si="4"/>
        <v>346832.6</v>
      </c>
      <c r="D73" s="100">
        <f t="shared" si="0"/>
        <v>1127.21</v>
      </c>
      <c r="E73" s="100">
        <f t="shared" si="5"/>
        <v>1417.1999999999998</v>
      </c>
      <c r="F73" s="100">
        <f t="shared" si="2"/>
        <v>2544.41</v>
      </c>
      <c r="G73" s="100">
        <f t="shared" si="1"/>
        <v>345415.39999999997</v>
      </c>
    </row>
    <row r="74" spans="1:7" x14ac:dyDescent="0.25">
      <c r="A74" s="98">
        <f t="shared" si="3"/>
        <v>45931</v>
      </c>
      <c r="B74" s="99">
        <v>58</v>
      </c>
      <c r="C74" s="83">
        <f t="shared" si="4"/>
        <v>345415.39999999997</v>
      </c>
      <c r="D74" s="100">
        <f t="shared" si="0"/>
        <v>1122.5999999999999</v>
      </c>
      <c r="E74" s="100">
        <f t="shared" si="5"/>
        <v>1421.81</v>
      </c>
      <c r="F74" s="100">
        <f t="shared" si="2"/>
        <v>2544.41</v>
      </c>
      <c r="G74" s="100">
        <f t="shared" si="1"/>
        <v>343993.58999999997</v>
      </c>
    </row>
    <row r="75" spans="1:7" x14ac:dyDescent="0.25">
      <c r="A75" s="98">
        <f t="shared" si="3"/>
        <v>45962</v>
      </c>
      <c r="B75" s="99">
        <v>59</v>
      </c>
      <c r="C75" s="83">
        <f t="shared" si="4"/>
        <v>343993.58999999997</v>
      </c>
      <c r="D75" s="100">
        <f t="shared" si="0"/>
        <v>1117.98</v>
      </c>
      <c r="E75" s="100">
        <f t="shared" si="5"/>
        <v>1426.4299999999998</v>
      </c>
      <c r="F75" s="100">
        <f t="shared" si="2"/>
        <v>2544.41</v>
      </c>
      <c r="G75" s="100">
        <f t="shared" si="1"/>
        <v>342567.16</v>
      </c>
    </row>
    <row r="76" spans="1:7" x14ac:dyDescent="0.25">
      <c r="A76" s="98">
        <f t="shared" si="3"/>
        <v>45992</v>
      </c>
      <c r="B76" s="99">
        <v>60</v>
      </c>
      <c r="C76" s="83">
        <f>G75</f>
        <v>342567.16</v>
      </c>
      <c r="D76" s="100">
        <f>ROUND(C76*$E$13/12,2)</f>
        <v>1113.3399999999999</v>
      </c>
      <c r="E76" s="100">
        <f>F76-D76</f>
        <v>1431.07</v>
      </c>
      <c r="F76" s="100">
        <f t="shared" si="2"/>
        <v>2544.41</v>
      </c>
      <c r="G76" s="100">
        <f>C76-E76</f>
        <v>341136.08999999997</v>
      </c>
    </row>
    <row r="77" spans="1:7" x14ac:dyDescent="0.25">
      <c r="A77" s="98">
        <f t="shared" si="3"/>
        <v>46023</v>
      </c>
      <c r="B77" s="99">
        <v>61</v>
      </c>
      <c r="C77" s="83">
        <f t="shared" ref="C77:C136" si="6">G76</f>
        <v>341136.08999999997</v>
      </c>
      <c r="D77" s="100">
        <f t="shared" ref="D77:D136" si="7">ROUND(C77*$E$13/12,2)</f>
        <v>1108.69</v>
      </c>
      <c r="E77" s="100">
        <f t="shared" ref="E77:E136" si="8">F77-D77</f>
        <v>1435.7199999999998</v>
      </c>
      <c r="F77" s="100">
        <f t="shared" si="2"/>
        <v>2544.41</v>
      </c>
      <c r="G77" s="100">
        <f t="shared" ref="G77:G136" si="9">C77-E77</f>
        <v>339700.37</v>
      </c>
    </row>
    <row r="78" spans="1:7" x14ac:dyDescent="0.25">
      <c r="A78" s="98">
        <f t="shared" si="3"/>
        <v>46054</v>
      </c>
      <c r="B78" s="99">
        <v>62</v>
      </c>
      <c r="C78" s="83">
        <f t="shared" si="6"/>
        <v>339700.37</v>
      </c>
      <c r="D78" s="100">
        <f t="shared" si="7"/>
        <v>1104.03</v>
      </c>
      <c r="E78" s="100">
        <f t="shared" si="8"/>
        <v>1440.3799999999999</v>
      </c>
      <c r="F78" s="100">
        <f t="shared" si="2"/>
        <v>2544.41</v>
      </c>
      <c r="G78" s="100">
        <f t="shared" si="9"/>
        <v>338259.99</v>
      </c>
    </row>
    <row r="79" spans="1:7" x14ac:dyDescent="0.25">
      <c r="A79" s="98">
        <f t="shared" si="3"/>
        <v>46082</v>
      </c>
      <c r="B79" s="99">
        <v>63</v>
      </c>
      <c r="C79" s="83">
        <f t="shared" si="6"/>
        <v>338259.99</v>
      </c>
      <c r="D79" s="100">
        <f t="shared" si="7"/>
        <v>1099.3399999999999</v>
      </c>
      <c r="E79" s="100">
        <f t="shared" si="8"/>
        <v>1445.07</v>
      </c>
      <c r="F79" s="100">
        <f t="shared" si="2"/>
        <v>2544.41</v>
      </c>
      <c r="G79" s="100">
        <f t="shared" si="9"/>
        <v>336814.92</v>
      </c>
    </row>
    <row r="80" spans="1:7" x14ac:dyDescent="0.25">
      <c r="A80" s="98">
        <f t="shared" si="3"/>
        <v>46113</v>
      </c>
      <c r="B80" s="99">
        <v>64</v>
      </c>
      <c r="C80" s="83">
        <f t="shared" si="6"/>
        <v>336814.92</v>
      </c>
      <c r="D80" s="100">
        <f t="shared" si="7"/>
        <v>1094.6500000000001</v>
      </c>
      <c r="E80" s="100">
        <f t="shared" si="8"/>
        <v>1449.7599999999998</v>
      </c>
      <c r="F80" s="100">
        <f t="shared" si="2"/>
        <v>2544.41</v>
      </c>
      <c r="G80" s="100">
        <f t="shared" si="9"/>
        <v>335365.15999999997</v>
      </c>
    </row>
    <row r="81" spans="1:7" x14ac:dyDescent="0.25">
      <c r="A81" s="98">
        <f t="shared" si="3"/>
        <v>46143</v>
      </c>
      <c r="B81" s="99">
        <v>65</v>
      </c>
      <c r="C81" s="83">
        <f t="shared" si="6"/>
        <v>335365.15999999997</v>
      </c>
      <c r="D81" s="100">
        <f t="shared" si="7"/>
        <v>1089.94</v>
      </c>
      <c r="E81" s="100">
        <f t="shared" si="8"/>
        <v>1454.4699999999998</v>
      </c>
      <c r="F81" s="100">
        <f t="shared" si="2"/>
        <v>2544.41</v>
      </c>
      <c r="G81" s="100">
        <f t="shared" si="9"/>
        <v>333910.69</v>
      </c>
    </row>
    <row r="82" spans="1:7" x14ac:dyDescent="0.25">
      <c r="A82" s="98">
        <f t="shared" si="3"/>
        <v>46174</v>
      </c>
      <c r="B82" s="99">
        <v>66</v>
      </c>
      <c r="C82" s="83">
        <f t="shared" si="6"/>
        <v>333910.69</v>
      </c>
      <c r="D82" s="100">
        <f t="shared" si="7"/>
        <v>1085.21</v>
      </c>
      <c r="E82" s="100">
        <f t="shared" si="8"/>
        <v>1459.1999999999998</v>
      </c>
      <c r="F82" s="100">
        <f t="shared" si="2"/>
        <v>2544.41</v>
      </c>
      <c r="G82" s="100">
        <f t="shared" si="9"/>
        <v>332451.49</v>
      </c>
    </row>
    <row r="83" spans="1:7" x14ac:dyDescent="0.25">
      <c r="A83" s="98">
        <f t="shared" si="3"/>
        <v>46204</v>
      </c>
      <c r="B83" s="99">
        <v>67</v>
      </c>
      <c r="C83" s="83">
        <f t="shared" si="6"/>
        <v>332451.49</v>
      </c>
      <c r="D83" s="100">
        <f t="shared" si="7"/>
        <v>1080.47</v>
      </c>
      <c r="E83" s="100">
        <f t="shared" si="8"/>
        <v>1463.9399999999998</v>
      </c>
      <c r="F83" s="100">
        <f t="shared" ref="F83:F136" si="10">F82</f>
        <v>2544.41</v>
      </c>
      <c r="G83" s="100">
        <f t="shared" si="9"/>
        <v>330987.55</v>
      </c>
    </row>
    <row r="84" spans="1:7" x14ac:dyDescent="0.25">
      <c r="A84" s="98">
        <f t="shared" ref="A84:A136" si="11">EDATE(A83,1)</f>
        <v>46235</v>
      </c>
      <c r="B84" s="99">
        <v>68</v>
      </c>
      <c r="C84" s="83">
        <f t="shared" si="6"/>
        <v>330987.55</v>
      </c>
      <c r="D84" s="100">
        <f t="shared" si="7"/>
        <v>1075.71</v>
      </c>
      <c r="E84" s="100">
        <f t="shared" si="8"/>
        <v>1468.6999999999998</v>
      </c>
      <c r="F84" s="100">
        <f t="shared" si="10"/>
        <v>2544.41</v>
      </c>
      <c r="G84" s="100">
        <f t="shared" si="9"/>
        <v>329518.84999999998</v>
      </c>
    </row>
    <row r="85" spans="1:7" x14ac:dyDescent="0.25">
      <c r="A85" s="98">
        <f t="shared" si="11"/>
        <v>46266</v>
      </c>
      <c r="B85" s="99">
        <v>69</v>
      </c>
      <c r="C85" s="83">
        <f t="shared" si="6"/>
        <v>329518.84999999998</v>
      </c>
      <c r="D85" s="100">
        <f t="shared" si="7"/>
        <v>1070.94</v>
      </c>
      <c r="E85" s="100">
        <f t="shared" si="8"/>
        <v>1473.4699999999998</v>
      </c>
      <c r="F85" s="100">
        <f t="shared" si="10"/>
        <v>2544.41</v>
      </c>
      <c r="G85" s="100">
        <f t="shared" si="9"/>
        <v>328045.38</v>
      </c>
    </row>
    <row r="86" spans="1:7" x14ac:dyDescent="0.25">
      <c r="A86" s="98">
        <f t="shared" si="11"/>
        <v>46296</v>
      </c>
      <c r="B86" s="99">
        <v>70</v>
      </c>
      <c r="C86" s="83">
        <f t="shared" si="6"/>
        <v>328045.38</v>
      </c>
      <c r="D86" s="100">
        <f t="shared" si="7"/>
        <v>1066.1500000000001</v>
      </c>
      <c r="E86" s="100">
        <f t="shared" si="8"/>
        <v>1478.2599999999998</v>
      </c>
      <c r="F86" s="100">
        <f t="shared" si="10"/>
        <v>2544.41</v>
      </c>
      <c r="G86" s="100">
        <f t="shared" si="9"/>
        <v>326567.12</v>
      </c>
    </row>
    <row r="87" spans="1:7" x14ac:dyDescent="0.25">
      <c r="A87" s="98">
        <f t="shared" si="11"/>
        <v>46327</v>
      </c>
      <c r="B87" s="99">
        <v>71</v>
      </c>
      <c r="C87" s="83">
        <f t="shared" si="6"/>
        <v>326567.12</v>
      </c>
      <c r="D87" s="100">
        <f t="shared" si="7"/>
        <v>1061.3399999999999</v>
      </c>
      <c r="E87" s="100">
        <f t="shared" si="8"/>
        <v>1483.07</v>
      </c>
      <c r="F87" s="100">
        <f t="shared" si="10"/>
        <v>2544.41</v>
      </c>
      <c r="G87" s="100">
        <f t="shared" si="9"/>
        <v>325084.05</v>
      </c>
    </row>
    <row r="88" spans="1:7" x14ac:dyDescent="0.25">
      <c r="A88" s="98">
        <f t="shared" si="11"/>
        <v>46357</v>
      </c>
      <c r="B88" s="99">
        <v>72</v>
      </c>
      <c r="C88" s="83">
        <f t="shared" si="6"/>
        <v>325084.05</v>
      </c>
      <c r="D88" s="100">
        <f t="shared" si="7"/>
        <v>1056.52</v>
      </c>
      <c r="E88" s="100">
        <f t="shared" si="8"/>
        <v>1487.8899999999999</v>
      </c>
      <c r="F88" s="100">
        <f t="shared" si="10"/>
        <v>2544.41</v>
      </c>
      <c r="G88" s="100">
        <f t="shared" si="9"/>
        <v>323596.15999999997</v>
      </c>
    </row>
    <row r="89" spans="1:7" x14ac:dyDescent="0.25">
      <c r="A89" s="98">
        <f t="shared" si="11"/>
        <v>46388</v>
      </c>
      <c r="B89" s="99">
        <v>73</v>
      </c>
      <c r="C89" s="83">
        <f t="shared" si="6"/>
        <v>323596.15999999997</v>
      </c>
      <c r="D89" s="100">
        <f t="shared" si="7"/>
        <v>1051.69</v>
      </c>
      <c r="E89" s="100">
        <f t="shared" si="8"/>
        <v>1492.7199999999998</v>
      </c>
      <c r="F89" s="100">
        <f t="shared" si="10"/>
        <v>2544.41</v>
      </c>
      <c r="G89" s="100">
        <f t="shared" si="9"/>
        <v>322103.44</v>
      </c>
    </row>
    <row r="90" spans="1:7" x14ac:dyDescent="0.25">
      <c r="A90" s="98">
        <f t="shared" si="11"/>
        <v>46419</v>
      </c>
      <c r="B90" s="99">
        <v>74</v>
      </c>
      <c r="C90" s="83">
        <f t="shared" si="6"/>
        <v>322103.44</v>
      </c>
      <c r="D90" s="100">
        <f t="shared" si="7"/>
        <v>1046.8399999999999</v>
      </c>
      <c r="E90" s="100">
        <f t="shared" si="8"/>
        <v>1497.57</v>
      </c>
      <c r="F90" s="100">
        <f t="shared" si="10"/>
        <v>2544.41</v>
      </c>
      <c r="G90" s="100">
        <f t="shared" si="9"/>
        <v>320605.87</v>
      </c>
    </row>
    <row r="91" spans="1:7" x14ac:dyDescent="0.25">
      <c r="A91" s="98">
        <f t="shared" si="11"/>
        <v>46447</v>
      </c>
      <c r="B91" s="99">
        <v>75</v>
      </c>
      <c r="C91" s="83">
        <f t="shared" si="6"/>
        <v>320605.87</v>
      </c>
      <c r="D91" s="100">
        <f t="shared" si="7"/>
        <v>1041.97</v>
      </c>
      <c r="E91" s="100">
        <f t="shared" si="8"/>
        <v>1502.4399999999998</v>
      </c>
      <c r="F91" s="100">
        <f t="shared" si="10"/>
        <v>2544.41</v>
      </c>
      <c r="G91" s="100">
        <f t="shared" si="9"/>
        <v>319103.43</v>
      </c>
    </row>
    <row r="92" spans="1:7" x14ac:dyDescent="0.25">
      <c r="A92" s="98">
        <f t="shared" si="11"/>
        <v>46478</v>
      </c>
      <c r="B92" s="99">
        <v>76</v>
      </c>
      <c r="C92" s="83">
        <f t="shared" si="6"/>
        <v>319103.43</v>
      </c>
      <c r="D92" s="100">
        <f t="shared" si="7"/>
        <v>1037.0899999999999</v>
      </c>
      <c r="E92" s="100">
        <f t="shared" si="8"/>
        <v>1507.32</v>
      </c>
      <c r="F92" s="100">
        <f t="shared" si="10"/>
        <v>2544.41</v>
      </c>
      <c r="G92" s="100">
        <f t="shared" si="9"/>
        <v>317596.11</v>
      </c>
    </row>
    <row r="93" spans="1:7" x14ac:dyDescent="0.25">
      <c r="A93" s="98">
        <f t="shared" si="11"/>
        <v>46508</v>
      </c>
      <c r="B93" s="99">
        <v>77</v>
      </c>
      <c r="C93" s="83">
        <f t="shared" si="6"/>
        <v>317596.11</v>
      </c>
      <c r="D93" s="100">
        <f t="shared" si="7"/>
        <v>1032.19</v>
      </c>
      <c r="E93" s="100">
        <f t="shared" si="8"/>
        <v>1512.2199999999998</v>
      </c>
      <c r="F93" s="100">
        <f t="shared" si="10"/>
        <v>2544.41</v>
      </c>
      <c r="G93" s="100">
        <f t="shared" si="9"/>
        <v>316083.89</v>
      </c>
    </row>
    <row r="94" spans="1:7" x14ac:dyDescent="0.25">
      <c r="A94" s="98">
        <f t="shared" si="11"/>
        <v>46539</v>
      </c>
      <c r="B94" s="99">
        <v>78</v>
      </c>
      <c r="C94" s="83">
        <f t="shared" si="6"/>
        <v>316083.89</v>
      </c>
      <c r="D94" s="100">
        <f t="shared" si="7"/>
        <v>1027.27</v>
      </c>
      <c r="E94" s="100">
        <f t="shared" si="8"/>
        <v>1517.1399999999999</v>
      </c>
      <c r="F94" s="100">
        <f t="shared" si="10"/>
        <v>2544.41</v>
      </c>
      <c r="G94" s="100">
        <f t="shared" si="9"/>
        <v>314566.75</v>
      </c>
    </row>
    <row r="95" spans="1:7" x14ac:dyDescent="0.25">
      <c r="A95" s="98">
        <f t="shared" si="11"/>
        <v>46569</v>
      </c>
      <c r="B95" s="99">
        <v>79</v>
      </c>
      <c r="C95" s="83">
        <f t="shared" si="6"/>
        <v>314566.75</v>
      </c>
      <c r="D95" s="100">
        <f t="shared" si="7"/>
        <v>1022.34</v>
      </c>
      <c r="E95" s="100">
        <f t="shared" si="8"/>
        <v>1522.0699999999997</v>
      </c>
      <c r="F95" s="100">
        <f t="shared" si="10"/>
        <v>2544.41</v>
      </c>
      <c r="G95" s="100">
        <f t="shared" si="9"/>
        <v>313044.68</v>
      </c>
    </row>
    <row r="96" spans="1:7" x14ac:dyDescent="0.25">
      <c r="A96" s="98">
        <f t="shared" si="11"/>
        <v>46600</v>
      </c>
      <c r="B96" s="99">
        <v>80</v>
      </c>
      <c r="C96" s="83">
        <f t="shared" si="6"/>
        <v>313044.68</v>
      </c>
      <c r="D96" s="100">
        <f t="shared" si="7"/>
        <v>1017.4</v>
      </c>
      <c r="E96" s="100">
        <f t="shared" si="8"/>
        <v>1527.0099999999998</v>
      </c>
      <c r="F96" s="100">
        <f t="shared" si="10"/>
        <v>2544.41</v>
      </c>
      <c r="G96" s="100">
        <f t="shared" si="9"/>
        <v>311517.67</v>
      </c>
    </row>
    <row r="97" spans="1:7" x14ac:dyDescent="0.25">
      <c r="A97" s="98">
        <f t="shared" si="11"/>
        <v>46631</v>
      </c>
      <c r="B97" s="99">
        <v>81</v>
      </c>
      <c r="C97" s="83">
        <f t="shared" si="6"/>
        <v>311517.67</v>
      </c>
      <c r="D97" s="100">
        <f t="shared" si="7"/>
        <v>1012.43</v>
      </c>
      <c r="E97" s="100">
        <f t="shared" si="8"/>
        <v>1531.98</v>
      </c>
      <c r="F97" s="100">
        <f t="shared" si="10"/>
        <v>2544.41</v>
      </c>
      <c r="G97" s="100">
        <f t="shared" si="9"/>
        <v>309985.69</v>
      </c>
    </row>
    <row r="98" spans="1:7" x14ac:dyDescent="0.25">
      <c r="A98" s="98">
        <f t="shared" si="11"/>
        <v>46661</v>
      </c>
      <c r="B98" s="99">
        <v>82</v>
      </c>
      <c r="C98" s="83">
        <f t="shared" si="6"/>
        <v>309985.69</v>
      </c>
      <c r="D98" s="100">
        <f t="shared" si="7"/>
        <v>1007.45</v>
      </c>
      <c r="E98" s="100">
        <f t="shared" si="8"/>
        <v>1536.9599999999998</v>
      </c>
      <c r="F98" s="100">
        <f t="shared" si="10"/>
        <v>2544.41</v>
      </c>
      <c r="G98" s="100">
        <f t="shared" si="9"/>
        <v>308448.73</v>
      </c>
    </row>
    <row r="99" spans="1:7" x14ac:dyDescent="0.25">
      <c r="A99" s="98">
        <f t="shared" si="11"/>
        <v>46692</v>
      </c>
      <c r="B99" s="99">
        <v>83</v>
      </c>
      <c r="C99" s="83">
        <f t="shared" si="6"/>
        <v>308448.73</v>
      </c>
      <c r="D99" s="100">
        <f t="shared" si="7"/>
        <v>1002.46</v>
      </c>
      <c r="E99" s="100">
        <f t="shared" si="8"/>
        <v>1541.9499999999998</v>
      </c>
      <c r="F99" s="100">
        <f t="shared" si="10"/>
        <v>2544.41</v>
      </c>
      <c r="G99" s="100">
        <f t="shared" si="9"/>
        <v>306906.77999999997</v>
      </c>
    </row>
    <row r="100" spans="1:7" x14ac:dyDescent="0.25">
      <c r="A100" s="98">
        <f t="shared" si="11"/>
        <v>46722</v>
      </c>
      <c r="B100" s="99">
        <v>84</v>
      </c>
      <c r="C100" s="83">
        <f t="shared" si="6"/>
        <v>306906.77999999997</v>
      </c>
      <c r="D100" s="100">
        <f t="shared" si="7"/>
        <v>997.45</v>
      </c>
      <c r="E100" s="100">
        <f t="shared" si="8"/>
        <v>1546.9599999999998</v>
      </c>
      <c r="F100" s="100">
        <f t="shared" si="10"/>
        <v>2544.41</v>
      </c>
      <c r="G100" s="100">
        <f t="shared" si="9"/>
        <v>305359.81999999995</v>
      </c>
    </row>
    <row r="101" spans="1:7" x14ac:dyDescent="0.25">
      <c r="A101" s="98">
        <f t="shared" si="11"/>
        <v>46753</v>
      </c>
      <c r="B101" s="99">
        <v>85</v>
      </c>
      <c r="C101" s="83">
        <f t="shared" si="6"/>
        <v>305359.81999999995</v>
      </c>
      <c r="D101" s="100">
        <f t="shared" si="7"/>
        <v>992.42</v>
      </c>
      <c r="E101" s="100">
        <f t="shared" si="8"/>
        <v>1551.9899999999998</v>
      </c>
      <c r="F101" s="100">
        <f t="shared" si="10"/>
        <v>2544.41</v>
      </c>
      <c r="G101" s="100">
        <f t="shared" si="9"/>
        <v>303807.82999999996</v>
      </c>
    </row>
    <row r="102" spans="1:7" x14ac:dyDescent="0.25">
      <c r="A102" s="98">
        <f t="shared" si="11"/>
        <v>46784</v>
      </c>
      <c r="B102" s="99">
        <v>86</v>
      </c>
      <c r="C102" s="83">
        <f t="shared" si="6"/>
        <v>303807.82999999996</v>
      </c>
      <c r="D102" s="100">
        <f t="shared" si="7"/>
        <v>987.38</v>
      </c>
      <c r="E102" s="100">
        <f t="shared" si="8"/>
        <v>1557.0299999999997</v>
      </c>
      <c r="F102" s="100">
        <f t="shared" si="10"/>
        <v>2544.41</v>
      </c>
      <c r="G102" s="100">
        <f t="shared" si="9"/>
        <v>302250.79999999993</v>
      </c>
    </row>
    <row r="103" spans="1:7" x14ac:dyDescent="0.25">
      <c r="A103" s="98">
        <f t="shared" si="11"/>
        <v>46813</v>
      </c>
      <c r="B103" s="99">
        <v>87</v>
      </c>
      <c r="C103" s="83">
        <f t="shared" si="6"/>
        <v>302250.79999999993</v>
      </c>
      <c r="D103" s="100">
        <f t="shared" si="7"/>
        <v>982.32</v>
      </c>
      <c r="E103" s="100">
        <f t="shared" si="8"/>
        <v>1562.0899999999997</v>
      </c>
      <c r="F103" s="100">
        <f t="shared" si="10"/>
        <v>2544.41</v>
      </c>
      <c r="G103" s="100">
        <f t="shared" si="9"/>
        <v>300688.7099999999</v>
      </c>
    </row>
    <row r="104" spans="1:7" x14ac:dyDescent="0.25">
      <c r="A104" s="98">
        <f t="shared" si="11"/>
        <v>46844</v>
      </c>
      <c r="B104" s="99">
        <v>88</v>
      </c>
      <c r="C104" s="83">
        <f t="shared" si="6"/>
        <v>300688.7099999999</v>
      </c>
      <c r="D104" s="100">
        <f t="shared" si="7"/>
        <v>977.24</v>
      </c>
      <c r="E104" s="100">
        <f t="shared" si="8"/>
        <v>1567.1699999999998</v>
      </c>
      <c r="F104" s="100">
        <f t="shared" si="10"/>
        <v>2544.41</v>
      </c>
      <c r="G104" s="100">
        <f t="shared" si="9"/>
        <v>299121.53999999992</v>
      </c>
    </row>
    <row r="105" spans="1:7" x14ac:dyDescent="0.25">
      <c r="A105" s="98">
        <f t="shared" si="11"/>
        <v>46874</v>
      </c>
      <c r="B105" s="99">
        <v>89</v>
      </c>
      <c r="C105" s="83">
        <f t="shared" si="6"/>
        <v>299121.53999999992</v>
      </c>
      <c r="D105" s="100">
        <f t="shared" si="7"/>
        <v>972.15</v>
      </c>
      <c r="E105" s="100">
        <f t="shared" si="8"/>
        <v>1572.2599999999998</v>
      </c>
      <c r="F105" s="100">
        <f t="shared" si="10"/>
        <v>2544.41</v>
      </c>
      <c r="G105" s="100">
        <f t="shared" si="9"/>
        <v>297549.27999999991</v>
      </c>
    </row>
    <row r="106" spans="1:7" x14ac:dyDescent="0.25">
      <c r="A106" s="98">
        <f t="shared" si="11"/>
        <v>46905</v>
      </c>
      <c r="B106" s="99">
        <v>90</v>
      </c>
      <c r="C106" s="83">
        <f t="shared" si="6"/>
        <v>297549.27999999991</v>
      </c>
      <c r="D106" s="100">
        <f t="shared" si="7"/>
        <v>967.04</v>
      </c>
      <c r="E106" s="100">
        <f t="shared" si="8"/>
        <v>1577.37</v>
      </c>
      <c r="F106" s="100">
        <f t="shared" si="10"/>
        <v>2544.41</v>
      </c>
      <c r="G106" s="100">
        <f t="shared" si="9"/>
        <v>295971.90999999992</v>
      </c>
    </row>
    <row r="107" spans="1:7" x14ac:dyDescent="0.25">
      <c r="A107" s="98">
        <f t="shared" si="11"/>
        <v>46935</v>
      </c>
      <c r="B107" s="99">
        <v>91</v>
      </c>
      <c r="C107" s="83">
        <f t="shared" si="6"/>
        <v>295971.90999999992</v>
      </c>
      <c r="D107" s="100">
        <f t="shared" si="7"/>
        <v>961.91</v>
      </c>
      <c r="E107" s="100">
        <f t="shared" si="8"/>
        <v>1582.5</v>
      </c>
      <c r="F107" s="100">
        <f t="shared" si="10"/>
        <v>2544.41</v>
      </c>
      <c r="G107" s="100">
        <f t="shared" si="9"/>
        <v>294389.40999999992</v>
      </c>
    </row>
    <row r="108" spans="1:7" x14ac:dyDescent="0.25">
      <c r="A108" s="98">
        <f t="shared" si="11"/>
        <v>46966</v>
      </c>
      <c r="B108" s="99">
        <v>92</v>
      </c>
      <c r="C108" s="83">
        <f t="shared" si="6"/>
        <v>294389.40999999992</v>
      </c>
      <c r="D108" s="100">
        <f t="shared" si="7"/>
        <v>956.77</v>
      </c>
      <c r="E108" s="100">
        <f t="shared" si="8"/>
        <v>1587.6399999999999</v>
      </c>
      <c r="F108" s="100">
        <f t="shared" si="10"/>
        <v>2544.41</v>
      </c>
      <c r="G108" s="100">
        <f t="shared" si="9"/>
        <v>292801.7699999999</v>
      </c>
    </row>
    <row r="109" spans="1:7" x14ac:dyDescent="0.25">
      <c r="A109" s="98">
        <f t="shared" si="11"/>
        <v>46997</v>
      </c>
      <c r="B109" s="99">
        <v>93</v>
      </c>
      <c r="C109" s="83">
        <f t="shared" si="6"/>
        <v>292801.7699999999</v>
      </c>
      <c r="D109" s="100">
        <f t="shared" si="7"/>
        <v>951.61</v>
      </c>
      <c r="E109" s="100">
        <f t="shared" si="8"/>
        <v>1592.7999999999997</v>
      </c>
      <c r="F109" s="100">
        <f t="shared" si="10"/>
        <v>2544.41</v>
      </c>
      <c r="G109" s="100">
        <f t="shared" si="9"/>
        <v>291208.96999999991</v>
      </c>
    </row>
    <row r="110" spans="1:7" x14ac:dyDescent="0.25">
      <c r="A110" s="98">
        <f t="shared" si="11"/>
        <v>47027</v>
      </c>
      <c r="B110" s="99">
        <v>94</v>
      </c>
      <c r="C110" s="83">
        <f t="shared" si="6"/>
        <v>291208.96999999991</v>
      </c>
      <c r="D110" s="100">
        <f t="shared" si="7"/>
        <v>946.43</v>
      </c>
      <c r="E110" s="100">
        <f t="shared" si="8"/>
        <v>1597.98</v>
      </c>
      <c r="F110" s="100">
        <f t="shared" si="10"/>
        <v>2544.41</v>
      </c>
      <c r="G110" s="100">
        <f t="shared" si="9"/>
        <v>289610.98999999993</v>
      </c>
    </row>
    <row r="111" spans="1:7" x14ac:dyDescent="0.25">
      <c r="A111" s="98">
        <f t="shared" si="11"/>
        <v>47058</v>
      </c>
      <c r="B111" s="99">
        <v>95</v>
      </c>
      <c r="C111" s="83">
        <f t="shared" si="6"/>
        <v>289610.98999999993</v>
      </c>
      <c r="D111" s="100">
        <f t="shared" si="7"/>
        <v>941.24</v>
      </c>
      <c r="E111" s="100">
        <f t="shared" si="8"/>
        <v>1603.1699999999998</v>
      </c>
      <c r="F111" s="100">
        <f t="shared" si="10"/>
        <v>2544.41</v>
      </c>
      <c r="G111" s="100">
        <f t="shared" si="9"/>
        <v>288007.81999999995</v>
      </c>
    </row>
    <row r="112" spans="1:7" x14ac:dyDescent="0.25">
      <c r="A112" s="98">
        <f t="shared" si="11"/>
        <v>47088</v>
      </c>
      <c r="B112" s="99">
        <v>96</v>
      </c>
      <c r="C112" s="83">
        <f t="shared" si="6"/>
        <v>288007.81999999995</v>
      </c>
      <c r="D112" s="100">
        <f t="shared" si="7"/>
        <v>936.03</v>
      </c>
      <c r="E112" s="100">
        <f t="shared" si="8"/>
        <v>1608.3799999999999</v>
      </c>
      <c r="F112" s="100">
        <f t="shared" si="10"/>
        <v>2544.41</v>
      </c>
      <c r="G112" s="100">
        <f t="shared" si="9"/>
        <v>286399.43999999994</v>
      </c>
    </row>
    <row r="113" spans="1:7" x14ac:dyDescent="0.25">
      <c r="A113" s="98">
        <f t="shared" si="11"/>
        <v>47119</v>
      </c>
      <c r="B113" s="99">
        <v>97</v>
      </c>
      <c r="C113" s="83">
        <f t="shared" si="6"/>
        <v>286399.43999999994</v>
      </c>
      <c r="D113" s="100">
        <f t="shared" si="7"/>
        <v>930.8</v>
      </c>
      <c r="E113" s="100">
        <f t="shared" si="8"/>
        <v>1613.61</v>
      </c>
      <c r="F113" s="100">
        <f t="shared" si="10"/>
        <v>2544.41</v>
      </c>
      <c r="G113" s="100">
        <f t="shared" si="9"/>
        <v>284785.82999999996</v>
      </c>
    </row>
    <row r="114" spans="1:7" x14ac:dyDescent="0.25">
      <c r="A114" s="98">
        <f t="shared" si="11"/>
        <v>47150</v>
      </c>
      <c r="B114" s="99">
        <v>98</v>
      </c>
      <c r="C114" s="83">
        <f t="shared" si="6"/>
        <v>284785.82999999996</v>
      </c>
      <c r="D114" s="100">
        <f t="shared" si="7"/>
        <v>925.55</v>
      </c>
      <c r="E114" s="100">
        <f t="shared" si="8"/>
        <v>1618.86</v>
      </c>
      <c r="F114" s="100">
        <f t="shared" si="10"/>
        <v>2544.41</v>
      </c>
      <c r="G114" s="100">
        <f t="shared" si="9"/>
        <v>283166.96999999997</v>
      </c>
    </row>
    <row r="115" spans="1:7" x14ac:dyDescent="0.25">
      <c r="A115" s="98">
        <f t="shared" si="11"/>
        <v>47178</v>
      </c>
      <c r="B115" s="99">
        <v>99</v>
      </c>
      <c r="C115" s="83">
        <f t="shared" si="6"/>
        <v>283166.96999999997</v>
      </c>
      <c r="D115" s="100">
        <f t="shared" si="7"/>
        <v>920.29</v>
      </c>
      <c r="E115" s="100">
        <f t="shared" si="8"/>
        <v>1624.12</v>
      </c>
      <c r="F115" s="100">
        <f t="shared" si="10"/>
        <v>2544.41</v>
      </c>
      <c r="G115" s="100">
        <f t="shared" si="9"/>
        <v>281542.84999999998</v>
      </c>
    </row>
    <row r="116" spans="1:7" x14ac:dyDescent="0.25">
      <c r="A116" s="98">
        <f t="shared" si="11"/>
        <v>47209</v>
      </c>
      <c r="B116" s="99">
        <v>100</v>
      </c>
      <c r="C116" s="83">
        <f t="shared" si="6"/>
        <v>281542.84999999998</v>
      </c>
      <c r="D116" s="100">
        <f t="shared" si="7"/>
        <v>915.01</v>
      </c>
      <c r="E116" s="100">
        <f t="shared" si="8"/>
        <v>1629.3999999999999</v>
      </c>
      <c r="F116" s="100">
        <f t="shared" si="10"/>
        <v>2544.41</v>
      </c>
      <c r="G116" s="100">
        <f t="shared" si="9"/>
        <v>279913.44999999995</v>
      </c>
    </row>
    <row r="117" spans="1:7" x14ac:dyDescent="0.25">
      <c r="A117" s="98">
        <f t="shared" si="11"/>
        <v>47239</v>
      </c>
      <c r="B117" s="99">
        <v>101</v>
      </c>
      <c r="C117" s="83">
        <f t="shared" si="6"/>
        <v>279913.44999999995</v>
      </c>
      <c r="D117" s="100">
        <f t="shared" si="7"/>
        <v>909.72</v>
      </c>
      <c r="E117" s="100">
        <f t="shared" si="8"/>
        <v>1634.6899999999998</v>
      </c>
      <c r="F117" s="100">
        <f t="shared" si="10"/>
        <v>2544.41</v>
      </c>
      <c r="G117" s="100">
        <f t="shared" si="9"/>
        <v>278278.75999999995</v>
      </c>
    </row>
    <row r="118" spans="1:7" x14ac:dyDescent="0.25">
      <c r="A118" s="98">
        <f t="shared" si="11"/>
        <v>47270</v>
      </c>
      <c r="B118" s="99">
        <v>102</v>
      </c>
      <c r="C118" s="83">
        <f t="shared" si="6"/>
        <v>278278.75999999995</v>
      </c>
      <c r="D118" s="100">
        <f t="shared" si="7"/>
        <v>904.41</v>
      </c>
      <c r="E118" s="100">
        <f t="shared" si="8"/>
        <v>1640</v>
      </c>
      <c r="F118" s="100">
        <f t="shared" si="10"/>
        <v>2544.41</v>
      </c>
      <c r="G118" s="100">
        <f t="shared" si="9"/>
        <v>276638.75999999995</v>
      </c>
    </row>
    <row r="119" spans="1:7" x14ac:dyDescent="0.25">
      <c r="A119" s="98">
        <f t="shared" si="11"/>
        <v>47300</v>
      </c>
      <c r="B119" s="99">
        <v>103</v>
      </c>
      <c r="C119" s="83">
        <f t="shared" si="6"/>
        <v>276638.75999999995</v>
      </c>
      <c r="D119" s="100">
        <f t="shared" si="7"/>
        <v>899.08</v>
      </c>
      <c r="E119" s="100">
        <f t="shared" si="8"/>
        <v>1645.33</v>
      </c>
      <c r="F119" s="100">
        <f t="shared" si="10"/>
        <v>2544.41</v>
      </c>
      <c r="G119" s="100">
        <f t="shared" si="9"/>
        <v>274993.42999999993</v>
      </c>
    </row>
    <row r="120" spans="1:7" x14ac:dyDescent="0.25">
      <c r="A120" s="98">
        <f t="shared" si="11"/>
        <v>47331</v>
      </c>
      <c r="B120" s="99">
        <v>104</v>
      </c>
      <c r="C120" s="83">
        <f t="shared" si="6"/>
        <v>274993.42999999993</v>
      </c>
      <c r="D120" s="100">
        <f t="shared" si="7"/>
        <v>893.73</v>
      </c>
      <c r="E120" s="100">
        <f t="shared" si="8"/>
        <v>1650.6799999999998</v>
      </c>
      <c r="F120" s="100">
        <f t="shared" si="10"/>
        <v>2544.41</v>
      </c>
      <c r="G120" s="100">
        <f t="shared" si="9"/>
        <v>273342.74999999994</v>
      </c>
    </row>
    <row r="121" spans="1:7" x14ac:dyDescent="0.25">
      <c r="A121" s="98">
        <f t="shared" si="11"/>
        <v>47362</v>
      </c>
      <c r="B121" s="99">
        <v>105</v>
      </c>
      <c r="C121" s="83">
        <f t="shared" si="6"/>
        <v>273342.74999999994</v>
      </c>
      <c r="D121" s="100">
        <f t="shared" si="7"/>
        <v>888.36</v>
      </c>
      <c r="E121" s="100">
        <f t="shared" si="8"/>
        <v>1656.0499999999997</v>
      </c>
      <c r="F121" s="100">
        <f t="shared" si="10"/>
        <v>2544.41</v>
      </c>
      <c r="G121" s="100">
        <f t="shared" si="9"/>
        <v>271686.69999999995</v>
      </c>
    </row>
    <row r="122" spans="1:7" x14ac:dyDescent="0.25">
      <c r="A122" s="98">
        <f t="shared" si="11"/>
        <v>47392</v>
      </c>
      <c r="B122" s="99">
        <v>106</v>
      </c>
      <c r="C122" s="83">
        <f t="shared" si="6"/>
        <v>271686.69999999995</v>
      </c>
      <c r="D122" s="100">
        <f t="shared" si="7"/>
        <v>882.98</v>
      </c>
      <c r="E122" s="100">
        <f t="shared" si="8"/>
        <v>1661.4299999999998</v>
      </c>
      <c r="F122" s="100">
        <f t="shared" si="10"/>
        <v>2544.41</v>
      </c>
      <c r="G122" s="100">
        <f t="shared" si="9"/>
        <v>270025.26999999996</v>
      </c>
    </row>
    <row r="123" spans="1:7" x14ac:dyDescent="0.25">
      <c r="A123" s="98">
        <f t="shared" si="11"/>
        <v>47423</v>
      </c>
      <c r="B123" s="99">
        <v>107</v>
      </c>
      <c r="C123" s="83">
        <f t="shared" si="6"/>
        <v>270025.26999999996</v>
      </c>
      <c r="D123" s="100">
        <f t="shared" si="7"/>
        <v>877.58</v>
      </c>
      <c r="E123" s="100">
        <f t="shared" si="8"/>
        <v>1666.83</v>
      </c>
      <c r="F123" s="100">
        <f t="shared" si="10"/>
        <v>2544.41</v>
      </c>
      <c r="G123" s="100">
        <f t="shared" si="9"/>
        <v>268358.43999999994</v>
      </c>
    </row>
    <row r="124" spans="1:7" x14ac:dyDescent="0.25">
      <c r="A124" s="98">
        <f t="shared" si="11"/>
        <v>47453</v>
      </c>
      <c r="B124" s="99">
        <v>108</v>
      </c>
      <c r="C124" s="83">
        <f t="shared" si="6"/>
        <v>268358.43999999994</v>
      </c>
      <c r="D124" s="100">
        <f t="shared" si="7"/>
        <v>872.16</v>
      </c>
      <c r="E124" s="100">
        <f t="shared" si="8"/>
        <v>1672.25</v>
      </c>
      <c r="F124" s="100">
        <f t="shared" si="10"/>
        <v>2544.41</v>
      </c>
      <c r="G124" s="100">
        <f t="shared" si="9"/>
        <v>266686.18999999994</v>
      </c>
    </row>
    <row r="125" spans="1:7" x14ac:dyDescent="0.25">
      <c r="A125" s="98">
        <f t="shared" si="11"/>
        <v>47484</v>
      </c>
      <c r="B125" s="99">
        <v>109</v>
      </c>
      <c r="C125" s="83">
        <f t="shared" si="6"/>
        <v>266686.18999999994</v>
      </c>
      <c r="D125" s="100">
        <f t="shared" si="7"/>
        <v>866.73</v>
      </c>
      <c r="E125" s="100">
        <f t="shared" si="8"/>
        <v>1677.6799999999998</v>
      </c>
      <c r="F125" s="100">
        <f t="shared" si="10"/>
        <v>2544.41</v>
      </c>
      <c r="G125" s="100">
        <f t="shared" si="9"/>
        <v>265008.50999999995</v>
      </c>
    </row>
    <row r="126" spans="1:7" x14ac:dyDescent="0.25">
      <c r="A126" s="98">
        <f t="shared" si="11"/>
        <v>47515</v>
      </c>
      <c r="B126" s="99">
        <v>110</v>
      </c>
      <c r="C126" s="83">
        <f t="shared" si="6"/>
        <v>265008.50999999995</v>
      </c>
      <c r="D126" s="100">
        <f t="shared" si="7"/>
        <v>861.28</v>
      </c>
      <c r="E126" s="100">
        <f t="shared" si="8"/>
        <v>1683.1299999999999</v>
      </c>
      <c r="F126" s="100">
        <f t="shared" si="10"/>
        <v>2544.41</v>
      </c>
      <c r="G126" s="100">
        <f t="shared" si="9"/>
        <v>263325.37999999995</v>
      </c>
    </row>
    <row r="127" spans="1:7" x14ac:dyDescent="0.25">
      <c r="A127" s="98">
        <f t="shared" si="11"/>
        <v>47543</v>
      </c>
      <c r="B127" s="99">
        <v>111</v>
      </c>
      <c r="C127" s="83">
        <f t="shared" si="6"/>
        <v>263325.37999999995</v>
      </c>
      <c r="D127" s="100">
        <f t="shared" si="7"/>
        <v>855.81</v>
      </c>
      <c r="E127" s="100">
        <f t="shared" si="8"/>
        <v>1688.6</v>
      </c>
      <c r="F127" s="100">
        <f t="shared" si="10"/>
        <v>2544.41</v>
      </c>
      <c r="G127" s="100">
        <f t="shared" si="9"/>
        <v>261636.77999999994</v>
      </c>
    </row>
    <row r="128" spans="1:7" x14ac:dyDescent="0.25">
      <c r="A128" s="98">
        <f t="shared" si="11"/>
        <v>47574</v>
      </c>
      <c r="B128" s="99">
        <v>112</v>
      </c>
      <c r="C128" s="83">
        <f t="shared" si="6"/>
        <v>261636.77999999994</v>
      </c>
      <c r="D128" s="100">
        <f t="shared" si="7"/>
        <v>850.32</v>
      </c>
      <c r="E128" s="100">
        <f t="shared" si="8"/>
        <v>1694.0899999999997</v>
      </c>
      <c r="F128" s="100">
        <f t="shared" si="10"/>
        <v>2544.41</v>
      </c>
      <c r="G128" s="100">
        <f t="shared" si="9"/>
        <v>259942.68999999994</v>
      </c>
    </row>
    <row r="129" spans="1:7" x14ac:dyDescent="0.25">
      <c r="A129" s="98">
        <f t="shared" si="11"/>
        <v>47604</v>
      </c>
      <c r="B129" s="99">
        <v>113</v>
      </c>
      <c r="C129" s="83">
        <f t="shared" si="6"/>
        <v>259942.68999999994</v>
      </c>
      <c r="D129" s="100">
        <f t="shared" si="7"/>
        <v>844.81</v>
      </c>
      <c r="E129" s="100">
        <f t="shared" si="8"/>
        <v>1699.6</v>
      </c>
      <c r="F129" s="100">
        <f t="shared" si="10"/>
        <v>2544.41</v>
      </c>
      <c r="G129" s="100">
        <f t="shared" si="9"/>
        <v>258243.08999999994</v>
      </c>
    </row>
    <row r="130" spans="1:7" x14ac:dyDescent="0.25">
      <c r="A130" s="98">
        <f t="shared" si="11"/>
        <v>47635</v>
      </c>
      <c r="B130" s="99">
        <v>114</v>
      </c>
      <c r="C130" s="83">
        <f t="shared" si="6"/>
        <v>258243.08999999994</v>
      </c>
      <c r="D130" s="100">
        <f t="shared" si="7"/>
        <v>839.29</v>
      </c>
      <c r="E130" s="100">
        <f t="shared" si="8"/>
        <v>1705.12</v>
      </c>
      <c r="F130" s="100">
        <f t="shared" si="10"/>
        <v>2544.41</v>
      </c>
      <c r="G130" s="100">
        <f t="shared" si="9"/>
        <v>256537.96999999994</v>
      </c>
    </row>
    <row r="131" spans="1:7" x14ac:dyDescent="0.25">
      <c r="A131" s="98">
        <f t="shared" si="11"/>
        <v>47665</v>
      </c>
      <c r="B131" s="99">
        <v>115</v>
      </c>
      <c r="C131" s="83">
        <f t="shared" si="6"/>
        <v>256537.96999999994</v>
      </c>
      <c r="D131" s="100">
        <f t="shared" si="7"/>
        <v>833.75</v>
      </c>
      <c r="E131" s="100">
        <f t="shared" si="8"/>
        <v>1710.6599999999999</v>
      </c>
      <c r="F131" s="100">
        <f t="shared" si="10"/>
        <v>2544.41</v>
      </c>
      <c r="G131" s="100">
        <f t="shared" si="9"/>
        <v>254827.30999999994</v>
      </c>
    </row>
    <row r="132" spans="1:7" x14ac:dyDescent="0.25">
      <c r="A132" s="98">
        <f t="shared" si="11"/>
        <v>47696</v>
      </c>
      <c r="B132" s="99">
        <v>116</v>
      </c>
      <c r="C132" s="83">
        <f t="shared" si="6"/>
        <v>254827.30999999994</v>
      </c>
      <c r="D132" s="100">
        <f t="shared" si="7"/>
        <v>828.19</v>
      </c>
      <c r="E132" s="100">
        <f t="shared" si="8"/>
        <v>1716.2199999999998</v>
      </c>
      <c r="F132" s="100">
        <f t="shared" si="10"/>
        <v>2544.41</v>
      </c>
      <c r="G132" s="100">
        <f t="shared" si="9"/>
        <v>253111.08999999994</v>
      </c>
    </row>
    <row r="133" spans="1:7" x14ac:dyDescent="0.25">
      <c r="A133" s="98">
        <f t="shared" si="11"/>
        <v>47727</v>
      </c>
      <c r="B133" s="99">
        <v>117</v>
      </c>
      <c r="C133" s="83">
        <f t="shared" si="6"/>
        <v>253111.08999999994</v>
      </c>
      <c r="D133" s="100">
        <f t="shared" si="7"/>
        <v>822.61</v>
      </c>
      <c r="E133" s="100">
        <f t="shared" si="8"/>
        <v>1721.7999999999997</v>
      </c>
      <c r="F133" s="100">
        <f t="shared" si="10"/>
        <v>2544.41</v>
      </c>
      <c r="G133" s="100">
        <f t="shared" si="9"/>
        <v>251389.28999999995</v>
      </c>
    </row>
    <row r="134" spans="1:7" x14ac:dyDescent="0.25">
      <c r="A134" s="98">
        <f t="shared" si="11"/>
        <v>47757</v>
      </c>
      <c r="B134" s="99">
        <v>118</v>
      </c>
      <c r="C134" s="83">
        <f t="shared" si="6"/>
        <v>251389.28999999995</v>
      </c>
      <c r="D134" s="100">
        <f t="shared" si="7"/>
        <v>817.02</v>
      </c>
      <c r="E134" s="100">
        <f t="shared" si="8"/>
        <v>1727.3899999999999</v>
      </c>
      <c r="F134" s="100">
        <f t="shared" si="10"/>
        <v>2544.41</v>
      </c>
      <c r="G134" s="100">
        <f t="shared" si="9"/>
        <v>249661.89999999994</v>
      </c>
    </row>
    <row r="135" spans="1:7" x14ac:dyDescent="0.25">
      <c r="A135" s="98">
        <f t="shared" si="11"/>
        <v>47788</v>
      </c>
      <c r="B135" s="99">
        <v>119</v>
      </c>
      <c r="C135" s="83">
        <f t="shared" si="6"/>
        <v>249661.89999999994</v>
      </c>
      <c r="D135" s="100">
        <f t="shared" si="7"/>
        <v>811.4</v>
      </c>
      <c r="E135" s="100">
        <f t="shared" si="8"/>
        <v>1733.0099999999998</v>
      </c>
      <c r="F135" s="100">
        <f t="shared" si="10"/>
        <v>2544.41</v>
      </c>
      <c r="G135" s="100">
        <f t="shared" si="9"/>
        <v>247928.88999999993</v>
      </c>
    </row>
    <row r="136" spans="1:7" x14ac:dyDescent="0.25">
      <c r="A136" s="98">
        <f t="shared" si="11"/>
        <v>47818</v>
      </c>
      <c r="B136" s="99">
        <v>120</v>
      </c>
      <c r="C136" s="83">
        <f t="shared" si="6"/>
        <v>247928.88999999993</v>
      </c>
      <c r="D136" s="100">
        <f t="shared" si="7"/>
        <v>805.77</v>
      </c>
      <c r="E136" s="100">
        <f t="shared" si="8"/>
        <v>1738.6399999999999</v>
      </c>
      <c r="F136" s="100">
        <f t="shared" si="10"/>
        <v>2544.41</v>
      </c>
      <c r="G136" s="100">
        <f t="shared" si="9"/>
        <v>246190.24999999991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4"/>
  <sheetViews>
    <sheetView zoomScaleNormal="100" workbookViewId="0">
      <selection activeCell="L13" sqref="L13"/>
    </sheetView>
  </sheetViews>
  <sheetFormatPr defaultColWidth="9.140625" defaultRowHeight="15" x14ac:dyDescent="0.25"/>
  <cols>
    <col min="1" max="1" width="9.140625" style="95"/>
    <col min="2" max="2" width="7.85546875" style="95" customWidth="1"/>
    <col min="3" max="3" width="14.7109375" style="95" customWidth="1"/>
    <col min="4" max="4" width="14.28515625" style="95" customWidth="1"/>
    <col min="5" max="7" width="14.7109375" style="95" customWidth="1"/>
    <col min="8" max="16384" width="9.140625" style="95"/>
  </cols>
  <sheetData>
    <row r="1" spans="1:11" x14ac:dyDescent="0.25">
      <c r="A1" s="77"/>
      <c r="B1" s="77"/>
      <c r="C1" s="77"/>
      <c r="D1" s="77"/>
      <c r="E1" s="77"/>
      <c r="F1" s="77"/>
      <c r="G1" s="78"/>
    </row>
    <row r="2" spans="1:11" x14ac:dyDescent="0.25">
      <c r="A2" s="77"/>
      <c r="B2" s="77"/>
      <c r="C2" s="77"/>
      <c r="D2" s="77"/>
      <c r="E2" s="77"/>
      <c r="F2" s="79"/>
      <c r="G2" s="80"/>
    </row>
    <row r="3" spans="1:11" x14ac:dyDescent="0.25">
      <c r="A3" s="77"/>
      <c r="B3" s="77"/>
      <c r="C3" s="77"/>
      <c r="D3" s="77"/>
      <c r="E3" s="77"/>
      <c r="F3" s="79"/>
      <c r="G3" s="80"/>
    </row>
    <row r="4" spans="1:11" ht="21" x14ac:dyDescent="0.35">
      <c r="A4" s="77"/>
      <c r="B4" s="132" t="s">
        <v>63</v>
      </c>
      <c r="C4" s="77"/>
      <c r="D4" s="77"/>
      <c r="E4" s="82"/>
      <c r="F4" s="133" t="str">
        <f>'Lisa 3'!D6</f>
        <v>Tiigi 9a, Narva</v>
      </c>
      <c r="G4" s="81"/>
      <c r="I4" s="114"/>
      <c r="J4" s="113"/>
    </row>
    <row r="5" spans="1:11" x14ac:dyDescent="0.25">
      <c r="A5" s="77"/>
      <c r="B5" s="77"/>
      <c r="C5" s="77"/>
      <c r="D5" s="77"/>
      <c r="E5" s="77"/>
      <c r="F5" s="83"/>
      <c r="G5" s="77"/>
      <c r="I5" s="112"/>
      <c r="J5" s="113"/>
    </row>
    <row r="6" spans="1:11" x14ac:dyDescent="0.25">
      <c r="A6" s="77"/>
      <c r="B6" s="170" t="s">
        <v>32</v>
      </c>
      <c r="C6" s="171"/>
      <c r="D6" s="172"/>
      <c r="E6" s="139">
        <v>44197</v>
      </c>
      <c r="F6" s="173"/>
      <c r="G6" s="77"/>
      <c r="I6" s="124"/>
      <c r="J6" s="124"/>
    </row>
    <row r="7" spans="1:11" x14ac:dyDescent="0.25">
      <c r="A7" s="77"/>
      <c r="B7" s="174" t="s">
        <v>33</v>
      </c>
      <c r="C7" s="79"/>
      <c r="D7" s="188"/>
      <c r="E7" s="131">
        <v>120</v>
      </c>
      <c r="F7" s="178" t="s">
        <v>21</v>
      </c>
      <c r="G7" s="77"/>
      <c r="I7" s="126"/>
      <c r="J7" s="126"/>
    </row>
    <row r="8" spans="1:11" x14ac:dyDescent="0.25">
      <c r="A8" s="77"/>
      <c r="B8" s="174" t="s">
        <v>61</v>
      </c>
      <c r="C8" s="79"/>
      <c r="D8" s="189">
        <f>E6-1</f>
        <v>44196</v>
      </c>
      <c r="E8" s="190">
        <v>950564.50029971928</v>
      </c>
      <c r="F8" s="178" t="s">
        <v>35</v>
      </c>
      <c r="G8" s="77"/>
      <c r="I8" s="126"/>
      <c r="J8" s="126"/>
    </row>
    <row r="9" spans="1:11" x14ac:dyDescent="0.25">
      <c r="A9" s="77"/>
      <c r="B9" s="174" t="s">
        <v>62</v>
      </c>
      <c r="C9" s="79"/>
      <c r="D9" s="189">
        <f>EDATE(D8,E7)</f>
        <v>47848</v>
      </c>
      <c r="E9" s="190">
        <v>184736.46666666667</v>
      </c>
      <c r="F9" s="178" t="s">
        <v>35</v>
      </c>
      <c r="G9" s="128"/>
      <c r="I9" s="126"/>
      <c r="J9" s="126"/>
    </row>
    <row r="10" spans="1:11" x14ac:dyDescent="0.25">
      <c r="A10" s="77"/>
      <c r="B10" s="174" t="s">
        <v>36</v>
      </c>
      <c r="C10" s="79"/>
      <c r="D10" s="188"/>
      <c r="E10" s="191">
        <v>1</v>
      </c>
      <c r="F10" s="178"/>
      <c r="G10" s="77"/>
      <c r="I10" s="129"/>
      <c r="J10" s="129"/>
    </row>
    <row r="11" spans="1:11" x14ac:dyDescent="0.25">
      <c r="A11" s="77"/>
      <c r="B11" s="183" t="s">
        <v>59</v>
      </c>
      <c r="C11" s="184"/>
      <c r="D11" s="185"/>
      <c r="E11" s="186">
        <v>3.9E-2</v>
      </c>
      <c r="F11" s="187"/>
      <c r="G11" s="94"/>
      <c r="I11" s="126"/>
      <c r="J11" s="126"/>
      <c r="K11" s="129"/>
    </row>
    <row r="12" spans="1:11" x14ac:dyDescent="0.25">
      <c r="A12" s="77"/>
      <c r="B12" s="125"/>
      <c r="C12" s="99"/>
      <c r="E12" s="130"/>
      <c r="F12" s="125"/>
      <c r="G12" s="94"/>
      <c r="I12" s="126"/>
      <c r="J12" s="126"/>
      <c r="K12" s="129"/>
    </row>
    <row r="13" spans="1:11" x14ac:dyDescent="0.25">
      <c r="I13" s="126"/>
      <c r="J13" s="126"/>
      <c r="K13" s="129"/>
    </row>
    <row r="14" spans="1:11" ht="15.75" thickBot="1" x14ac:dyDescent="0.3">
      <c r="A14" s="97" t="s">
        <v>39</v>
      </c>
      <c r="B14" s="97" t="s">
        <v>40</v>
      </c>
      <c r="C14" s="97" t="s">
        <v>41</v>
      </c>
      <c r="D14" s="97" t="s">
        <v>42</v>
      </c>
      <c r="E14" s="97" t="s">
        <v>43</v>
      </c>
      <c r="F14" s="97" t="s">
        <v>44</v>
      </c>
      <c r="G14" s="97" t="s">
        <v>45</v>
      </c>
      <c r="I14" s="126"/>
      <c r="J14" s="126"/>
      <c r="K14" s="129"/>
    </row>
    <row r="15" spans="1:11" x14ac:dyDescent="0.25">
      <c r="A15" s="98">
        <f>E6</f>
        <v>44197</v>
      </c>
      <c r="B15" s="99">
        <v>1</v>
      </c>
      <c r="C15" s="83">
        <f>E8</f>
        <v>950564.50029971928</v>
      </c>
      <c r="D15" s="100">
        <f>ROUND(IPMT($E$11/12,B15,$E$7,-$E$8,$E$9,0),2)</f>
        <v>3089.33</v>
      </c>
      <c r="E15" s="100">
        <f>ROUND(PPMT($E$11/12,B15,$E$7,-$E$8,$E$9,0),2)</f>
        <v>5228.3500000000004</v>
      </c>
      <c r="F15" s="100">
        <f>ROUND(PMT($E$11/12,E7,-E8,E9),2)</f>
        <v>8317.69</v>
      </c>
      <c r="G15" s="100">
        <f>C15-E15</f>
        <v>945336.1502997193</v>
      </c>
      <c r="I15" s="126"/>
      <c r="J15" s="126"/>
      <c r="K15" s="129"/>
    </row>
    <row r="16" spans="1:11" x14ac:dyDescent="0.25">
      <c r="A16" s="98">
        <f>EDATE(A15,1)</f>
        <v>44228</v>
      </c>
      <c r="B16" s="99">
        <v>2</v>
      </c>
      <c r="C16" s="83">
        <f>G15</f>
        <v>945336.1502997193</v>
      </c>
      <c r="D16" s="100">
        <f t="shared" ref="D16:D73" si="0">ROUND(C16*$E$11/12,2)</f>
        <v>3072.34</v>
      </c>
      <c r="E16" s="100">
        <f>PPMT($E$11/12,B16,$E$7,-$E$8,$E$9,0)</f>
        <v>5245.342940408319</v>
      </c>
      <c r="F16" s="100">
        <f>F15</f>
        <v>8317.69</v>
      </c>
      <c r="G16" s="100">
        <f t="shared" ref="G16:G73" si="1">C16-E16</f>
        <v>940090.80735931103</v>
      </c>
      <c r="I16" s="126"/>
      <c r="J16" s="126"/>
      <c r="K16" s="129"/>
    </row>
    <row r="17" spans="1:11" x14ac:dyDescent="0.25">
      <c r="A17" s="98">
        <f>EDATE(A16,1)</f>
        <v>44256</v>
      </c>
      <c r="B17" s="99">
        <v>3</v>
      </c>
      <c r="C17" s="83">
        <f>G16</f>
        <v>940090.80735931103</v>
      </c>
      <c r="D17" s="100">
        <f t="shared" si="0"/>
        <v>3055.3</v>
      </c>
      <c r="E17" s="100">
        <f t="shared" ref="E17:E79" si="2">PPMT($E$11/12,B17,$E$7,-$E$8,$E$9,0)</f>
        <v>5262.3903049646451</v>
      </c>
      <c r="F17" s="100">
        <f t="shared" ref="F17:F80" si="3">F16</f>
        <v>8317.69</v>
      </c>
      <c r="G17" s="100">
        <f t="shared" si="1"/>
        <v>934828.41705434641</v>
      </c>
      <c r="I17" s="126"/>
      <c r="J17" s="126"/>
      <c r="K17" s="129"/>
    </row>
    <row r="18" spans="1:11" x14ac:dyDescent="0.25">
      <c r="A18" s="98">
        <f t="shared" ref="A18:A81" si="4">EDATE(A17,1)</f>
        <v>44287</v>
      </c>
      <c r="B18" s="99">
        <v>4</v>
      </c>
      <c r="C18" s="83">
        <f t="shared" ref="C18:C73" si="5">G17</f>
        <v>934828.41705434641</v>
      </c>
      <c r="D18" s="100">
        <f t="shared" si="0"/>
        <v>3038.19</v>
      </c>
      <c r="E18" s="100">
        <f t="shared" si="2"/>
        <v>5279.4930734557811</v>
      </c>
      <c r="F18" s="100">
        <f t="shared" si="3"/>
        <v>8317.69</v>
      </c>
      <c r="G18" s="100">
        <f t="shared" si="1"/>
        <v>929548.92398089066</v>
      </c>
      <c r="I18" s="126"/>
      <c r="J18" s="126"/>
      <c r="K18" s="129"/>
    </row>
    <row r="19" spans="1:11" x14ac:dyDescent="0.25">
      <c r="A19" s="98">
        <f t="shared" si="4"/>
        <v>44317</v>
      </c>
      <c r="B19" s="99">
        <v>5</v>
      </c>
      <c r="C19" s="83">
        <f t="shared" si="5"/>
        <v>929548.92398089066</v>
      </c>
      <c r="D19" s="100">
        <f t="shared" si="0"/>
        <v>3021.03</v>
      </c>
      <c r="E19" s="100">
        <f t="shared" si="2"/>
        <v>5296.6514259445121</v>
      </c>
      <c r="F19" s="100">
        <f t="shared" si="3"/>
        <v>8317.69</v>
      </c>
      <c r="G19" s="100">
        <f t="shared" si="1"/>
        <v>924252.27255494613</v>
      </c>
      <c r="I19" s="126"/>
      <c r="J19" s="126"/>
      <c r="K19" s="129"/>
    </row>
    <row r="20" spans="1:11" x14ac:dyDescent="0.25">
      <c r="A20" s="98">
        <f t="shared" si="4"/>
        <v>44348</v>
      </c>
      <c r="B20" s="99">
        <v>6</v>
      </c>
      <c r="C20" s="83">
        <f t="shared" si="5"/>
        <v>924252.27255494613</v>
      </c>
      <c r="D20" s="100">
        <f t="shared" si="0"/>
        <v>3003.82</v>
      </c>
      <c r="E20" s="100">
        <f t="shared" si="2"/>
        <v>5313.8655430788322</v>
      </c>
      <c r="F20" s="100">
        <f t="shared" si="3"/>
        <v>8317.69</v>
      </c>
      <c r="G20" s="100">
        <f t="shared" si="1"/>
        <v>918938.40701186727</v>
      </c>
      <c r="I20" s="126"/>
      <c r="J20" s="126"/>
      <c r="K20" s="129"/>
    </row>
    <row r="21" spans="1:11" x14ac:dyDescent="0.25">
      <c r="A21" s="98">
        <f t="shared" si="4"/>
        <v>44378</v>
      </c>
      <c r="B21" s="99">
        <v>7</v>
      </c>
      <c r="C21" s="83">
        <f t="shared" si="5"/>
        <v>918938.40701186727</v>
      </c>
      <c r="D21" s="100">
        <f t="shared" si="0"/>
        <v>2986.55</v>
      </c>
      <c r="E21" s="100">
        <f t="shared" si="2"/>
        <v>5331.1356060938379</v>
      </c>
      <c r="F21" s="100">
        <f t="shared" si="3"/>
        <v>8317.69</v>
      </c>
      <c r="G21" s="100">
        <f t="shared" si="1"/>
        <v>913607.27140577347</v>
      </c>
      <c r="I21" s="126"/>
      <c r="J21" s="126"/>
      <c r="K21" s="129"/>
    </row>
    <row r="22" spans="1:11" x14ac:dyDescent="0.25">
      <c r="A22" s="98">
        <f>EDATE(A21,1)</f>
        <v>44409</v>
      </c>
      <c r="B22" s="99">
        <v>8</v>
      </c>
      <c r="C22" s="83">
        <f t="shared" si="5"/>
        <v>913607.27140577347</v>
      </c>
      <c r="D22" s="100">
        <f t="shared" si="0"/>
        <v>2969.22</v>
      </c>
      <c r="E22" s="100">
        <f t="shared" si="2"/>
        <v>5348.4617968136436</v>
      </c>
      <c r="F22" s="100">
        <f t="shared" si="3"/>
        <v>8317.69</v>
      </c>
      <c r="G22" s="100">
        <f t="shared" si="1"/>
        <v>908258.80960895983</v>
      </c>
      <c r="I22" s="126"/>
      <c r="J22" s="126"/>
      <c r="K22" s="129"/>
    </row>
    <row r="23" spans="1:11" x14ac:dyDescent="0.25">
      <c r="A23" s="98">
        <f t="shared" si="4"/>
        <v>44440</v>
      </c>
      <c r="B23" s="99">
        <v>9</v>
      </c>
      <c r="C23" s="83">
        <f t="shared" si="5"/>
        <v>908258.80960895983</v>
      </c>
      <c r="D23" s="100">
        <f t="shared" si="0"/>
        <v>2951.84</v>
      </c>
      <c r="E23" s="100">
        <f t="shared" si="2"/>
        <v>5365.8442976532879</v>
      </c>
      <c r="F23" s="100">
        <f t="shared" si="3"/>
        <v>8317.69</v>
      </c>
      <c r="G23" s="100">
        <f t="shared" si="1"/>
        <v>902892.96531130653</v>
      </c>
      <c r="I23" s="126"/>
      <c r="J23" s="126"/>
      <c r="K23" s="129"/>
    </row>
    <row r="24" spans="1:11" x14ac:dyDescent="0.25">
      <c r="A24" s="98">
        <f t="shared" si="4"/>
        <v>44470</v>
      </c>
      <c r="B24" s="99">
        <v>10</v>
      </c>
      <c r="C24" s="83">
        <f t="shared" si="5"/>
        <v>902892.96531130653</v>
      </c>
      <c r="D24" s="100">
        <f t="shared" si="0"/>
        <v>2934.4</v>
      </c>
      <c r="E24" s="100">
        <f t="shared" si="2"/>
        <v>5383.2832916206607</v>
      </c>
      <c r="F24" s="100">
        <f t="shared" si="3"/>
        <v>8317.69</v>
      </c>
      <c r="G24" s="100">
        <f t="shared" si="1"/>
        <v>897509.68201968586</v>
      </c>
      <c r="I24" s="126"/>
      <c r="J24" s="126"/>
      <c r="K24" s="129"/>
    </row>
    <row r="25" spans="1:11" x14ac:dyDescent="0.25">
      <c r="A25" s="98">
        <f t="shared" si="4"/>
        <v>44501</v>
      </c>
      <c r="B25" s="99">
        <v>11</v>
      </c>
      <c r="C25" s="83">
        <f t="shared" si="5"/>
        <v>897509.68201968586</v>
      </c>
      <c r="D25" s="100">
        <f t="shared" si="0"/>
        <v>2916.91</v>
      </c>
      <c r="E25" s="100">
        <f t="shared" si="2"/>
        <v>5400.7789623184281</v>
      </c>
      <c r="F25" s="100">
        <f t="shared" si="3"/>
        <v>8317.69</v>
      </c>
      <c r="G25" s="100">
        <f t="shared" si="1"/>
        <v>892108.90305736742</v>
      </c>
    </row>
    <row r="26" spans="1:11" x14ac:dyDescent="0.25">
      <c r="A26" s="98">
        <f t="shared" si="4"/>
        <v>44531</v>
      </c>
      <c r="B26" s="99">
        <v>12</v>
      </c>
      <c r="C26" s="83">
        <f t="shared" si="5"/>
        <v>892108.90305736742</v>
      </c>
      <c r="D26" s="100">
        <f t="shared" si="0"/>
        <v>2899.35</v>
      </c>
      <c r="E26" s="100">
        <f t="shared" si="2"/>
        <v>5418.3314939459633</v>
      </c>
      <c r="F26" s="100">
        <f t="shared" si="3"/>
        <v>8317.69</v>
      </c>
      <c r="G26" s="100">
        <f t="shared" si="1"/>
        <v>886690.57156342152</v>
      </c>
    </row>
    <row r="27" spans="1:11" x14ac:dyDescent="0.25">
      <c r="A27" s="98">
        <f t="shared" si="4"/>
        <v>44562</v>
      </c>
      <c r="B27" s="99">
        <v>13</v>
      </c>
      <c r="C27" s="83">
        <f t="shared" si="5"/>
        <v>886690.57156342152</v>
      </c>
      <c r="D27" s="100">
        <f t="shared" si="0"/>
        <v>2881.74</v>
      </c>
      <c r="E27" s="100">
        <f t="shared" si="2"/>
        <v>5435.9410713012867</v>
      </c>
      <c r="F27" s="100">
        <f t="shared" si="3"/>
        <v>8317.69</v>
      </c>
      <c r="G27" s="100">
        <f t="shared" si="1"/>
        <v>881254.63049212028</v>
      </c>
    </row>
    <row r="28" spans="1:11" x14ac:dyDescent="0.25">
      <c r="A28" s="98">
        <f t="shared" si="4"/>
        <v>44593</v>
      </c>
      <c r="B28" s="99">
        <v>14</v>
      </c>
      <c r="C28" s="83">
        <f t="shared" si="5"/>
        <v>881254.63049212028</v>
      </c>
      <c r="D28" s="100">
        <f t="shared" si="0"/>
        <v>2864.08</v>
      </c>
      <c r="E28" s="100">
        <f t="shared" si="2"/>
        <v>5453.607879783016</v>
      </c>
      <c r="F28" s="100">
        <f t="shared" si="3"/>
        <v>8317.69</v>
      </c>
      <c r="G28" s="100">
        <f t="shared" si="1"/>
        <v>875801.02261233726</v>
      </c>
    </row>
    <row r="29" spans="1:11" x14ac:dyDescent="0.25">
      <c r="A29" s="98">
        <f t="shared" si="4"/>
        <v>44621</v>
      </c>
      <c r="B29" s="99">
        <v>15</v>
      </c>
      <c r="C29" s="83">
        <f t="shared" si="5"/>
        <v>875801.02261233726</v>
      </c>
      <c r="D29" s="100">
        <f t="shared" si="0"/>
        <v>2846.35</v>
      </c>
      <c r="E29" s="100">
        <f t="shared" si="2"/>
        <v>5471.332105392311</v>
      </c>
      <c r="F29" s="100">
        <f t="shared" si="3"/>
        <v>8317.69</v>
      </c>
      <c r="G29" s="100">
        <f t="shared" si="1"/>
        <v>870329.6905069449</v>
      </c>
    </row>
    <row r="30" spans="1:11" x14ac:dyDescent="0.25">
      <c r="A30" s="98">
        <f t="shared" si="4"/>
        <v>44652</v>
      </c>
      <c r="B30" s="99">
        <v>16</v>
      </c>
      <c r="C30" s="83">
        <f t="shared" si="5"/>
        <v>870329.6905069449</v>
      </c>
      <c r="D30" s="100">
        <f t="shared" si="0"/>
        <v>2828.57</v>
      </c>
      <c r="E30" s="100">
        <f t="shared" si="2"/>
        <v>5489.1139347348353</v>
      </c>
      <c r="F30" s="100">
        <f t="shared" si="3"/>
        <v>8317.69</v>
      </c>
      <c r="G30" s="100">
        <f t="shared" si="1"/>
        <v>864840.57657221006</v>
      </c>
    </row>
    <row r="31" spans="1:11" x14ac:dyDescent="0.25">
      <c r="A31" s="98">
        <f t="shared" si="4"/>
        <v>44682</v>
      </c>
      <c r="B31" s="99">
        <v>17</v>
      </c>
      <c r="C31" s="83">
        <f t="shared" si="5"/>
        <v>864840.57657221006</v>
      </c>
      <c r="D31" s="100">
        <f t="shared" si="0"/>
        <v>2810.73</v>
      </c>
      <c r="E31" s="100">
        <f t="shared" si="2"/>
        <v>5506.9535550227247</v>
      </c>
      <c r="F31" s="100">
        <f t="shared" si="3"/>
        <v>8317.69</v>
      </c>
      <c r="G31" s="100">
        <f t="shared" si="1"/>
        <v>859333.62301718735</v>
      </c>
    </row>
    <row r="32" spans="1:11" x14ac:dyDescent="0.25">
      <c r="A32" s="98">
        <f t="shared" si="4"/>
        <v>44713</v>
      </c>
      <c r="B32" s="99">
        <v>18</v>
      </c>
      <c r="C32" s="83">
        <f t="shared" si="5"/>
        <v>859333.62301718735</v>
      </c>
      <c r="D32" s="100">
        <f t="shared" si="0"/>
        <v>2792.83</v>
      </c>
      <c r="E32" s="100">
        <f t="shared" si="2"/>
        <v>5524.8511540765485</v>
      </c>
      <c r="F32" s="100">
        <f t="shared" si="3"/>
        <v>8317.69</v>
      </c>
      <c r="G32" s="100">
        <f t="shared" si="1"/>
        <v>853808.77186311083</v>
      </c>
    </row>
    <row r="33" spans="1:7" x14ac:dyDescent="0.25">
      <c r="A33" s="98">
        <f t="shared" si="4"/>
        <v>44743</v>
      </c>
      <c r="B33" s="99">
        <v>19</v>
      </c>
      <c r="C33" s="83">
        <f t="shared" si="5"/>
        <v>853808.77186311083</v>
      </c>
      <c r="D33" s="100">
        <f t="shared" si="0"/>
        <v>2774.88</v>
      </c>
      <c r="E33" s="100">
        <f t="shared" si="2"/>
        <v>5542.8069203272971</v>
      </c>
      <c r="F33" s="100">
        <f t="shared" si="3"/>
        <v>8317.69</v>
      </c>
      <c r="G33" s="100">
        <f t="shared" si="1"/>
        <v>848265.96494278358</v>
      </c>
    </row>
    <row r="34" spans="1:7" x14ac:dyDescent="0.25">
      <c r="A34" s="98">
        <f t="shared" si="4"/>
        <v>44774</v>
      </c>
      <c r="B34" s="99">
        <v>20</v>
      </c>
      <c r="C34" s="83">
        <f t="shared" si="5"/>
        <v>848265.96494278358</v>
      </c>
      <c r="D34" s="100">
        <f t="shared" si="0"/>
        <v>2756.86</v>
      </c>
      <c r="E34" s="100">
        <f t="shared" si="2"/>
        <v>5560.8210428183611</v>
      </c>
      <c r="F34" s="100">
        <f t="shared" si="3"/>
        <v>8317.69</v>
      </c>
      <c r="G34" s="100">
        <f t="shared" si="1"/>
        <v>842705.14389996522</v>
      </c>
    </row>
    <row r="35" spans="1:7" x14ac:dyDescent="0.25">
      <c r="A35" s="98">
        <f t="shared" si="4"/>
        <v>44805</v>
      </c>
      <c r="B35" s="99">
        <v>21</v>
      </c>
      <c r="C35" s="83">
        <f t="shared" si="5"/>
        <v>842705.14389996522</v>
      </c>
      <c r="D35" s="100">
        <f t="shared" si="0"/>
        <v>2738.79</v>
      </c>
      <c r="E35" s="100">
        <f t="shared" si="2"/>
        <v>5578.89371120752</v>
      </c>
      <c r="F35" s="100">
        <f t="shared" si="3"/>
        <v>8317.69</v>
      </c>
      <c r="G35" s="100">
        <f t="shared" si="1"/>
        <v>837126.25018875767</v>
      </c>
    </row>
    <row r="36" spans="1:7" x14ac:dyDescent="0.25">
      <c r="A36" s="98">
        <f t="shared" si="4"/>
        <v>44835</v>
      </c>
      <c r="B36" s="99">
        <v>22</v>
      </c>
      <c r="C36" s="83">
        <f t="shared" si="5"/>
        <v>837126.25018875767</v>
      </c>
      <c r="D36" s="100">
        <f t="shared" si="0"/>
        <v>2720.66</v>
      </c>
      <c r="E36" s="100">
        <f t="shared" si="2"/>
        <v>5597.0251157689445</v>
      </c>
      <c r="F36" s="100">
        <f t="shared" si="3"/>
        <v>8317.69</v>
      </c>
      <c r="G36" s="100">
        <f t="shared" si="1"/>
        <v>831529.22507298877</v>
      </c>
    </row>
    <row r="37" spans="1:7" x14ac:dyDescent="0.25">
      <c r="A37" s="98">
        <f t="shared" si="4"/>
        <v>44866</v>
      </c>
      <c r="B37" s="99">
        <v>23</v>
      </c>
      <c r="C37" s="83">
        <f t="shared" si="5"/>
        <v>831529.22507298877</v>
      </c>
      <c r="D37" s="100">
        <f t="shared" si="0"/>
        <v>2702.47</v>
      </c>
      <c r="E37" s="100">
        <f t="shared" si="2"/>
        <v>5615.2154473951932</v>
      </c>
      <c r="F37" s="100">
        <f t="shared" si="3"/>
        <v>8317.69</v>
      </c>
      <c r="G37" s="100">
        <f t="shared" si="1"/>
        <v>825914.00962559355</v>
      </c>
    </row>
    <row r="38" spans="1:7" x14ac:dyDescent="0.25">
      <c r="A38" s="98">
        <f t="shared" si="4"/>
        <v>44896</v>
      </c>
      <c r="B38" s="99">
        <v>24</v>
      </c>
      <c r="C38" s="83">
        <f t="shared" si="5"/>
        <v>825914.00962559355</v>
      </c>
      <c r="D38" s="100">
        <f t="shared" si="0"/>
        <v>2684.22</v>
      </c>
      <c r="E38" s="100">
        <f t="shared" si="2"/>
        <v>5633.4648975992286</v>
      </c>
      <c r="F38" s="100">
        <f t="shared" si="3"/>
        <v>8317.69</v>
      </c>
      <c r="G38" s="100">
        <f t="shared" si="1"/>
        <v>820280.54472799436</v>
      </c>
    </row>
    <row r="39" spans="1:7" x14ac:dyDescent="0.25">
      <c r="A39" s="98">
        <f t="shared" si="4"/>
        <v>44927</v>
      </c>
      <c r="B39" s="99">
        <v>25</v>
      </c>
      <c r="C39" s="83">
        <f t="shared" si="5"/>
        <v>820280.54472799436</v>
      </c>
      <c r="D39" s="100">
        <f t="shared" si="0"/>
        <v>2665.91</v>
      </c>
      <c r="E39" s="100">
        <f t="shared" si="2"/>
        <v>5651.7736585164257</v>
      </c>
      <c r="F39" s="100">
        <f t="shared" si="3"/>
        <v>8317.69</v>
      </c>
      <c r="G39" s="100">
        <f t="shared" si="1"/>
        <v>814628.77106947789</v>
      </c>
    </row>
    <row r="40" spans="1:7" x14ac:dyDescent="0.25">
      <c r="A40" s="98">
        <f t="shared" si="4"/>
        <v>44958</v>
      </c>
      <c r="B40" s="99">
        <v>26</v>
      </c>
      <c r="C40" s="83">
        <f t="shared" si="5"/>
        <v>814628.77106947789</v>
      </c>
      <c r="D40" s="100">
        <f t="shared" si="0"/>
        <v>2647.54</v>
      </c>
      <c r="E40" s="100">
        <f t="shared" si="2"/>
        <v>5670.1419229066041</v>
      </c>
      <c r="F40" s="100">
        <f t="shared" si="3"/>
        <v>8317.69</v>
      </c>
      <c r="G40" s="100">
        <f t="shared" si="1"/>
        <v>808958.62914657127</v>
      </c>
    </row>
    <row r="41" spans="1:7" x14ac:dyDescent="0.25">
      <c r="A41" s="98">
        <f t="shared" si="4"/>
        <v>44986</v>
      </c>
      <c r="B41" s="99">
        <v>27</v>
      </c>
      <c r="C41" s="83">
        <f t="shared" si="5"/>
        <v>808958.62914657127</v>
      </c>
      <c r="D41" s="100">
        <f t="shared" si="0"/>
        <v>2629.12</v>
      </c>
      <c r="E41" s="100">
        <f t="shared" si="2"/>
        <v>5688.5698841560506</v>
      </c>
      <c r="F41" s="100">
        <f t="shared" si="3"/>
        <v>8317.69</v>
      </c>
      <c r="G41" s="100">
        <f t="shared" si="1"/>
        <v>803270.05926241528</v>
      </c>
    </row>
    <row r="42" spans="1:7" x14ac:dyDescent="0.25">
      <c r="A42" s="98">
        <f t="shared" si="4"/>
        <v>45017</v>
      </c>
      <c r="B42" s="99">
        <v>28</v>
      </c>
      <c r="C42" s="83">
        <f t="shared" si="5"/>
        <v>803270.05926241528</v>
      </c>
      <c r="D42" s="100">
        <f t="shared" si="0"/>
        <v>2610.63</v>
      </c>
      <c r="E42" s="100">
        <f t="shared" si="2"/>
        <v>5707.0577362795575</v>
      </c>
      <c r="F42" s="100">
        <f t="shared" si="3"/>
        <v>8317.69</v>
      </c>
      <c r="G42" s="100">
        <f t="shared" si="1"/>
        <v>797563.00152613572</v>
      </c>
    </row>
    <row r="43" spans="1:7" x14ac:dyDescent="0.25">
      <c r="A43" s="98">
        <f t="shared" si="4"/>
        <v>45047</v>
      </c>
      <c r="B43" s="99">
        <v>29</v>
      </c>
      <c r="C43" s="83">
        <f t="shared" si="5"/>
        <v>797563.00152613572</v>
      </c>
      <c r="D43" s="100">
        <f t="shared" si="0"/>
        <v>2592.08</v>
      </c>
      <c r="E43" s="100">
        <f t="shared" si="2"/>
        <v>5725.6056739224668</v>
      </c>
      <c r="F43" s="100">
        <f t="shared" si="3"/>
        <v>8317.69</v>
      </c>
      <c r="G43" s="100">
        <f t="shared" si="1"/>
        <v>791837.39585221326</v>
      </c>
    </row>
    <row r="44" spans="1:7" x14ac:dyDescent="0.25">
      <c r="A44" s="98">
        <f t="shared" si="4"/>
        <v>45078</v>
      </c>
      <c r="B44" s="99">
        <v>30</v>
      </c>
      <c r="C44" s="83">
        <f t="shared" si="5"/>
        <v>791837.39585221326</v>
      </c>
      <c r="D44" s="100">
        <f t="shared" si="0"/>
        <v>2573.4699999999998</v>
      </c>
      <c r="E44" s="100">
        <f t="shared" si="2"/>
        <v>5744.2138923627144</v>
      </c>
      <c r="F44" s="100">
        <f t="shared" si="3"/>
        <v>8317.69</v>
      </c>
      <c r="G44" s="100">
        <f t="shared" si="1"/>
        <v>786093.1819598506</v>
      </c>
    </row>
    <row r="45" spans="1:7" x14ac:dyDescent="0.25">
      <c r="A45" s="98">
        <f t="shared" si="4"/>
        <v>45108</v>
      </c>
      <c r="B45" s="99">
        <v>31</v>
      </c>
      <c r="C45" s="83">
        <f t="shared" si="5"/>
        <v>786093.1819598506</v>
      </c>
      <c r="D45" s="100">
        <f t="shared" si="0"/>
        <v>2554.8000000000002</v>
      </c>
      <c r="E45" s="100">
        <f t="shared" si="2"/>
        <v>5762.8825875128932</v>
      </c>
      <c r="F45" s="100">
        <f t="shared" si="3"/>
        <v>8317.69</v>
      </c>
      <c r="G45" s="100">
        <f t="shared" si="1"/>
        <v>780330.29937233776</v>
      </c>
    </row>
    <row r="46" spans="1:7" x14ac:dyDescent="0.25">
      <c r="A46" s="98">
        <f t="shared" si="4"/>
        <v>45139</v>
      </c>
      <c r="B46" s="99">
        <v>32</v>
      </c>
      <c r="C46" s="83">
        <f t="shared" si="5"/>
        <v>780330.29937233776</v>
      </c>
      <c r="D46" s="100">
        <f t="shared" si="0"/>
        <v>2536.0700000000002</v>
      </c>
      <c r="E46" s="100">
        <f t="shared" si="2"/>
        <v>5781.6119559223098</v>
      </c>
      <c r="F46" s="100">
        <f t="shared" si="3"/>
        <v>8317.69</v>
      </c>
      <c r="G46" s="100">
        <f t="shared" si="1"/>
        <v>774548.68741641543</v>
      </c>
    </row>
    <row r="47" spans="1:7" x14ac:dyDescent="0.25">
      <c r="A47" s="98">
        <f t="shared" si="4"/>
        <v>45170</v>
      </c>
      <c r="B47" s="99">
        <v>33</v>
      </c>
      <c r="C47" s="83">
        <f t="shared" si="5"/>
        <v>774548.68741641543</v>
      </c>
      <c r="D47" s="100">
        <f t="shared" si="0"/>
        <v>2517.2800000000002</v>
      </c>
      <c r="E47" s="100">
        <f t="shared" si="2"/>
        <v>5800.4021947790579</v>
      </c>
      <c r="F47" s="100">
        <f t="shared" si="3"/>
        <v>8317.69</v>
      </c>
      <c r="G47" s="100">
        <f t="shared" si="1"/>
        <v>768748.28522163641</v>
      </c>
    </row>
    <row r="48" spans="1:7" x14ac:dyDescent="0.25">
      <c r="A48" s="98">
        <f t="shared" si="4"/>
        <v>45200</v>
      </c>
      <c r="B48" s="99">
        <v>34</v>
      </c>
      <c r="C48" s="83">
        <f t="shared" si="5"/>
        <v>768748.28522163641</v>
      </c>
      <c r="D48" s="100">
        <f t="shared" si="0"/>
        <v>2498.4299999999998</v>
      </c>
      <c r="E48" s="100">
        <f t="shared" si="2"/>
        <v>5819.2535019120896</v>
      </c>
      <c r="F48" s="100">
        <f t="shared" si="3"/>
        <v>8317.69</v>
      </c>
      <c r="G48" s="100">
        <f t="shared" si="1"/>
        <v>762929.0317197243</v>
      </c>
    </row>
    <row r="49" spans="1:7" x14ac:dyDescent="0.25">
      <c r="A49" s="98">
        <f t="shared" si="4"/>
        <v>45231</v>
      </c>
      <c r="B49" s="99">
        <v>35</v>
      </c>
      <c r="C49" s="83">
        <f t="shared" si="5"/>
        <v>762929.0317197243</v>
      </c>
      <c r="D49" s="100">
        <f t="shared" si="0"/>
        <v>2479.52</v>
      </c>
      <c r="E49" s="100">
        <f t="shared" si="2"/>
        <v>5838.1660757933041</v>
      </c>
      <c r="F49" s="100">
        <f t="shared" si="3"/>
        <v>8317.69</v>
      </c>
      <c r="G49" s="100">
        <f t="shared" si="1"/>
        <v>757090.86564393097</v>
      </c>
    </row>
    <row r="50" spans="1:7" x14ac:dyDescent="0.25">
      <c r="A50" s="98">
        <f t="shared" si="4"/>
        <v>45261</v>
      </c>
      <c r="B50" s="99">
        <v>36</v>
      </c>
      <c r="C50" s="83">
        <f t="shared" si="5"/>
        <v>757090.86564393097</v>
      </c>
      <c r="D50" s="100">
        <f t="shared" si="0"/>
        <v>2460.5500000000002</v>
      </c>
      <c r="E50" s="100">
        <f t="shared" si="2"/>
        <v>5857.1401155396316</v>
      </c>
      <c r="F50" s="100">
        <f t="shared" si="3"/>
        <v>8317.69</v>
      </c>
      <c r="G50" s="100">
        <f t="shared" si="1"/>
        <v>751233.72552839131</v>
      </c>
    </row>
    <row r="51" spans="1:7" x14ac:dyDescent="0.25">
      <c r="A51" s="98">
        <f t="shared" si="4"/>
        <v>45292</v>
      </c>
      <c r="B51" s="99">
        <v>37</v>
      </c>
      <c r="C51" s="83">
        <f t="shared" si="5"/>
        <v>751233.72552839131</v>
      </c>
      <c r="D51" s="100">
        <f t="shared" si="0"/>
        <v>2441.5100000000002</v>
      </c>
      <c r="E51" s="100">
        <f t="shared" si="2"/>
        <v>5876.1758209151349</v>
      </c>
      <c r="F51" s="100">
        <f t="shared" si="3"/>
        <v>8317.69</v>
      </c>
      <c r="G51" s="100">
        <f t="shared" si="1"/>
        <v>745357.54970747617</v>
      </c>
    </row>
    <row r="52" spans="1:7" x14ac:dyDescent="0.25">
      <c r="A52" s="98">
        <f t="shared" si="4"/>
        <v>45323</v>
      </c>
      <c r="B52" s="99">
        <v>38</v>
      </c>
      <c r="C52" s="83">
        <f t="shared" si="5"/>
        <v>745357.54970747617</v>
      </c>
      <c r="D52" s="100">
        <f t="shared" si="0"/>
        <v>2422.41</v>
      </c>
      <c r="E52" s="100">
        <f t="shared" si="2"/>
        <v>5895.2733923331098</v>
      </c>
      <c r="F52" s="100">
        <f t="shared" si="3"/>
        <v>8317.69</v>
      </c>
      <c r="G52" s="100">
        <f t="shared" si="1"/>
        <v>739462.2763151431</v>
      </c>
    </row>
    <row r="53" spans="1:7" x14ac:dyDescent="0.25">
      <c r="A53" s="98">
        <f t="shared" si="4"/>
        <v>45352</v>
      </c>
      <c r="B53" s="99">
        <v>39</v>
      </c>
      <c r="C53" s="83">
        <f t="shared" si="5"/>
        <v>739462.2763151431</v>
      </c>
      <c r="D53" s="100">
        <f t="shared" si="0"/>
        <v>2403.25</v>
      </c>
      <c r="E53" s="100">
        <f t="shared" si="2"/>
        <v>5914.4330308581921</v>
      </c>
      <c r="F53" s="100">
        <f t="shared" si="3"/>
        <v>8317.69</v>
      </c>
      <c r="G53" s="100">
        <f t="shared" si="1"/>
        <v>733547.84328428493</v>
      </c>
    </row>
    <row r="54" spans="1:7" x14ac:dyDescent="0.25">
      <c r="A54" s="98">
        <f t="shared" si="4"/>
        <v>45383</v>
      </c>
      <c r="B54" s="99">
        <v>40</v>
      </c>
      <c r="C54" s="83">
        <f t="shared" si="5"/>
        <v>733547.84328428493</v>
      </c>
      <c r="D54" s="100">
        <f t="shared" si="0"/>
        <v>2384.0300000000002</v>
      </c>
      <c r="E54" s="100">
        <f t="shared" si="2"/>
        <v>5933.6549382084822</v>
      </c>
      <c r="F54" s="100">
        <f t="shared" si="3"/>
        <v>8317.69</v>
      </c>
      <c r="G54" s="100">
        <f t="shared" si="1"/>
        <v>727614.18834607641</v>
      </c>
    </row>
    <row r="55" spans="1:7" x14ac:dyDescent="0.25">
      <c r="A55" s="98">
        <f t="shared" si="4"/>
        <v>45413</v>
      </c>
      <c r="B55" s="99">
        <v>41</v>
      </c>
      <c r="C55" s="83">
        <f t="shared" si="5"/>
        <v>727614.18834607641</v>
      </c>
      <c r="D55" s="100">
        <f t="shared" si="0"/>
        <v>2364.75</v>
      </c>
      <c r="E55" s="100">
        <f t="shared" si="2"/>
        <v>5952.9393167576591</v>
      </c>
      <c r="F55" s="100">
        <f t="shared" si="3"/>
        <v>8317.69</v>
      </c>
      <c r="G55" s="100">
        <f t="shared" si="1"/>
        <v>721661.2490293188</v>
      </c>
    </row>
    <row r="56" spans="1:7" x14ac:dyDescent="0.25">
      <c r="A56" s="98">
        <f t="shared" si="4"/>
        <v>45444</v>
      </c>
      <c r="B56" s="99">
        <v>42</v>
      </c>
      <c r="C56" s="83">
        <f t="shared" si="5"/>
        <v>721661.2490293188</v>
      </c>
      <c r="D56" s="100">
        <f t="shared" si="0"/>
        <v>2345.4</v>
      </c>
      <c r="E56" s="100">
        <f t="shared" si="2"/>
        <v>5972.2863695371216</v>
      </c>
      <c r="F56" s="100">
        <f t="shared" si="3"/>
        <v>8317.69</v>
      </c>
      <c r="G56" s="100">
        <f t="shared" si="1"/>
        <v>715688.96265978168</v>
      </c>
    </row>
    <row r="57" spans="1:7" x14ac:dyDescent="0.25">
      <c r="A57" s="98">
        <f t="shared" si="4"/>
        <v>45474</v>
      </c>
      <c r="B57" s="99">
        <v>43</v>
      </c>
      <c r="C57" s="83">
        <f t="shared" si="5"/>
        <v>715688.96265978168</v>
      </c>
      <c r="D57" s="100">
        <f t="shared" si="0"/>
        <v>2325.9899999999998</v>
      </c>
      <c r="E57" s="100">
        <f t="shared" si="2"/>
        <v>5991.6963002381171</v>
      </c>
      <c r="F57" s="100">
        <f t="shared" si="3"/>
        <v>8317.69</v>
      </c>
      <c r="G57" s="100">
        <f t="shared" si="1"/>
        <v>709697.26635954354</v>
      </c>
    </row>
    <row r="58" spans="1:7" x14ac:dyDescent="0.25">
      <c r="A58" s="98">
        <f t="shared" si="4"/>
        <v>45505</v>
      </c>
      <c r="B58" s="99">
        <v>44</v>
      </c>
      <c r="C58" s="83">
        <f t="shared" si="5"/>
        <v>709697.26635954354</v>
      </c>
      <c r="D58" s="100">
        <f t="shared" si="0"/>
        <v>2306.52</v>
      </c>
      <c r="E58" s="100">
        <f t="shared" si="2"/>
        <v>6011.1693132138917</v>
      </c>
      <c r="F58" s="100">
        <f t="shared" si="3"/>
        <v>8317.69</v>
      </c>
      <c r="G58" s="100">
        <f t="shared" si="1"/>
        <v>703686.09704632964</v>
      </c>
    </row>
    <row r="59" spans="1:7" x14ac:dyDescent="0.25">
      <c r="A59" s="98">
        <f t="shared" si="4"/>
        <v>45536</v>
      </c>
      <c r="B59" s="99">
        <v>45</v>
      </c>
      <c r="C59" s="83">
        <f t="shared" si="5"/>
        <v>703686.09704632964</v>
      </c>
      <c r="D59" s="100">
        <f t="shared" si="0"/>
        <v>2286.98</v>
      </c>
      <c r="E59" s="100">
        <f t="shared" si="2"/>
        <v>6030.7056134818367</v>
      </c>
      <c r="F59" s="100">
        <f t="shared" si="3"/>
        <v>8317.69</v>
      </c>
      <c r="G59" s="100">
        <f t="shared" si="1"/>
        <v>697655.39143284783</v>
      </c>
    </row>
    <row r="60" spans="1:7" x14ac:dyDescent="0.25">
      <c r="A60" s="98">
        <f t="shared" si="4"/>
        <v>45566</v>
      </c>
      <c r="B60" s="99">
        <v>46</v>
      </c>
      <c r="C60" s="83">
        <f t="shared" si="5"/>
        <v>697655.39143284783</v>
      </c>
      <c r="D60" s="100">
        <f t="shared" si="0"/>
        <v>2267.38</v>
      </c>
      <c r="E60" s="100">
        <f t="shared" si="2"/>
        <v>6050.3054067256526</v>
      </c>
      <c r="F60" s="100">
        <f t="shared" si="3"/>
        <v>8317.69</v>
      </c>
      <c r="G60" s="100">
        <f t="shared" si="1"/>
        <v>691605.08602612221</v>
      </c>
    </row>
    <row r="61" spans="1:7" x14ac:dyDescent="0.25">
      <c r="A61" s="98">
        <f t="shared" si="4"/>
        <v>45597</v>
      </c>
      <c r="B61" s="99">
        <v>47</v>
      </c>
      <c r="C61" s="83">
        <f t="shared" si="5"/>
        <v>691605.08602612221</v>
      </c>
      <c r="D61" s="100">
        <f t="shared" si="0"/>
        <v>2247.7199999999998</v>
      </c>
      <c r="E61" s="100">
        <f t="shared" si="2"/>
        <v>6069.9688992975107</v>
      </c>
      <c r="F61" s="100">
        <f t="shared" si="3"/>
        <v>8317.69</v>
      </c>
      <c r="G61" s="100">
        <f t="shared" si="1"/>
        <v>685535.11712682468</v>
      </c>
    </row>
    <row r="62" spans="1:7" x14ac:dyDescent="0.25">
      <c r="A62" s="98">
        <f t="shared" si="4"/>
        <v>45627</v>
      </c>
      <c r="B62" s="99">
        <v>48</v>
      </c>
      <c r="C62" s="83">
        <f t="shared" si="5"/>
        <v>685535.11712682468</v>
      </c>
      <c r="D62" s="100">
        <f t="shared" si="0"/>
        <v>2227.9899999999998</v>
      </c>
      <c r="E62" s="100">
        <f t="shared" si="2"/>
        <v>6089.6962982202276</v>
      </c>
      <c r="F62" s="100">
        <f t="shared" si="3"/>
        <v>8317.69</v>
      </c>
      <c r="G62" s="100">
        <f t="shared" si="1"/>
        <v>679445.42082860449</v>
      </c>
    </row>
    <row r="63" spans="1:7" x14ac:dyDescent="0.25">
      <c r="A63" s="98">
        <f t="shared" si="4"/>
        <v>45658</v>
      </c>
      <c r="B63" s="99">
        <v>49</v>
      </c>
      <c r="C63" s="83">
        <f t="shared" si="5"/>
        <v>679445.42082860449</v>
      </c>
      <c r="D63" s="100">
        <f t="shared" si="0"/>
        <v>2208.1999999999998</v>
      </c>
      <c r="E63" s="100">
        <f t="shared" si="2"/>
        <v>6109.4878111894432</v>
      </c>
      <c r="F63" s="100">
        <f t="shared" si="3"/>
        <v>8317.69</v>
      </c>
      <c r="G63" s="100">
        <f t="shared" si="1"/>
        <v>673335.93301741499</v>
      </c>
    </row>
    <row r="64" spans="1:7" x14ac:dyDescent="0.25">
      <c r="A64" s="98">
        <f t="shared" si="4"/>
        <v>45689</v>
      </c>
      <c r="B64" s="99">
        <v>50</v>
      </c>
      <c r="C64" s="83">
        <f t="shared" si="5"/>
        <v>673335.93301741499</v>
      </c>
      <c r="D64" s="100">
        <f t="shared" si="0"/>
        <v>2188.34</v>
      </c>
      <c r="E64" s="100">
        <f t="shared" si="2"/>
        <v>6129.3436465758086</v>
      </c>
      <c r="F64" s="100">
        <f t="shared" si="3"/>
        <v>8317.69</v>
      </c>
      <c r="G64" s="100">
        <f t="shared" si="1"/>
        <v>667206.58937083918</v>
      </c>
    </row>
    <row r="65" spans="1:7" x14ac:dyDescent="0.25">
      <c r="A65" s="98">
        <f t="shared" si="4"/>
        <v>45717</v>
      </c>
      <c r="B65" s="99">
        <v>51</v>
      </c>
      <c r="C65" s="83">
        <f t="shared" si="5"/>
        <v>667206.58937083918</v>
      </c>
      <c r="D65" s="100">
        <f t="shared" si="0"/>
        <v>2168.42</v>
      </c>
      <c r="E65" s="100">
        <f t="shared" si="2"/>
        <v>6149.2640134271805</v>
      </c>
      <c r="F65" s="100">
        <f t="shared" si="3"/>
        <v>8317.69</v>
      </c>
      <c r="G65" s="100">
        <f t="shared" si="1"/>
        <v>661057.32535741199</v>
      </c>
    </row>
    <row r="66" spans="1:7" x14ac:dyDescent="0.25">
      <c r="A66" s="98">
        <f t="shared" si="4"/>
        <v>45748</v>
      </c>
      <c r="B66" s="99">
        <v>52</v>
      </c>
      <c r="C66" s="83">
        <f t="shared" si="5"/>
        <v>661057.32535741199</v>
      </c>
      <c r="D66" s="100">
        <f t="shared" si="0"/>
        <v>2148.44</v>
      </c>
      <c r="E66" s="100">
        <f t="shared" si="2"/>
        <v>6169.2491214708198</v>
      </c>
      <c r="F66" s="100">
        <f t="shared" si="3"/>
        <v>8317.69</v>
      </c>
      <c r="G66" s="100">
        <f t="shared" si="1"/>
        <v>654888.07623594115</v>
      </c>
    </row>
    <row r="67" spans="1:7" x14ac:dyDescent="0.25">
      <c r="A67" s="98">
        <f t="shared" si="4"/>
        <v>45778</v>
      </c>
      <c r="B67" s="99">
        <v>53</v>
      </c>
      <c r="C67" s="83">
        <f t="shared" si="5"/>
        <v>654888.07623594115</v>
      </c>
      <c r="D67" s="100">
        <f t="shared" si="0"/>
        <v>2128.39</v>
      </c>
      <c r="E67" s="100">
        <f t="shared" si="2"/>
        <v>6189.2991811155989</v>
      </c>
      <c r="F67" s="100">
        <f t="shared" si="3"/>
        <v>8317.69</v>
      </c>
      <c r="G67" s="100">
        <f t="shared" si="1"/>
        <v>648698.77705482556</v>
      </c>
    </row>
    <row r="68" spans="1:7" x14ac:dyDescent="0.25">
      <c r="A68" s="98">
        <f t="shared" si="4"/>
        <v>45809</v>
      </c>
      <c r="B68" s="99">
        <v>54</v>
      </c>
      <c r="C68" s="83">
        <f t="shared" si="5"/>
        <v>648698.77705482556</v>
      </c>
      <c r="D68" s="100">
        <f t="shared" si="0"/>
        <v>2108.27</v>
      </c>
      <c r="E68" s="100">
        <f t="shared" si="2"/>
        <v>6209.4144034542242</v>
      </c>
      <c r="F68" s="100">
        <f t="shared" si="3"/>
        <v>8317.69</v>
      </c>
      <c r="G68" s="100">
        <f t="shared" si="1"/>
        <v>642489.3626513714</v>
      </c>
    </row>
    <row r="69" spans="1:7" x14ac:dyDescent="0.25">
      <c r="A69" s="98">
        <f t="shared" si="4"/>
        <v>45839</v>
      </c>
      <c r="B69" s="99">
        <v>55</v>
      </c>
      <c r="C69" s="83">
        <f t="shared" si="5"/>
        <v>642489.3626513714</v>
      </c>
      <c r="D69" s="100">
        <f t="shared" si="0"/>
        <v>2088.09</v>
      </c>
      <c r="E69" s="100">
        <f t="shared" si="2"/>
        <v>6229.5950002654508</v>
      </c>
      <c r="F69" s="100">
        <f t="shared" si="3"/>
        <v>8317.69</v>
      </c>
      <c r="G69" s="100">
        <f t="shared" si="1"/>
        <v>636259.767651106</v>
      </c>
    </row>
    <row r="70" spans="1:7" x14ac:dyDescent="0.25">
      <c r="A70" s="98">
        <f t="shared" si="4"/>
        <v>45870</v>
      </c>
      <c r="B70" s="99">
        <v>56</v>
      </c>
      <c r="C70" s="83">
        <f t="shared" si="5"/>
        <v>636259.767651106</v>
      </c>
      <c r="D70" s="100">
        <f t="shared" si="0"/>
        <v>2067.84</v>
      </c>
      <c r="E70" s="100">
        <f t="shared" si="2"/>
        <v>6249.8411840163135</v>
      </c>
      <c r="F70" s="100">
        <f t="shared" si="3"/>
        <v>8317.69</v>
      </c>
      <c r="G70" s="100">
        <f t="shared" si="1"/>
        <v>630009.92646708968</v>
      </c>
    </row>
    <row r="71" spans="1:7" x14ac:dyDescent="0.25">
      <c r="A71" s="98">
        <f t="shared" si="4"/>
        <v>45901</v>
      </c>
      <c r="B71" s="99">
        <v>57</v>
      </c>
      <c r="C71" s="83">
        <f t="shared" si="5"/>
        <v>630009.92646708968</v>
      </c>
      <c r="D71" s="100">
        <f t="shared" si="0"/>
        <v>2047.53</v>
      </c>
      <c r="E71" s="100">
        <f t="shared" si="2"/>
        <v>6270.1531678643669</v>
      </c>
      <c r="F71" s="100">
        <f t="shared" si="3"/>
        <v>8317.69</v>
      </c>
      <c r="G71" s="100">
        <f t="shared" si="1"/>
        <v>623739.77329922526</v>
      </c>
    </row>
    <row r="72" spans="1:7" x14ac:dyDescent="0.25">
      <c r="A72" s="98">
        <f t="shared" si="4"/>
        <v>45931</v>
      </c>
      <c r="B72" s="99">
        <v>58</v>
      </c>
      <c r="C72" s="83">
        <f t="shared" si="5"/>
        <v>623739.77329922526</v>
      </c>
      <c r="D72" s="100">
        <f t="shared" si="0"/>
        <v>2027.15</v>
      </c>
      <c r="E72" s="100">
        <f t="shared" si="2"/>
        <v>6290.531165659926</v>
      </c>
      <c r="F72" s="100">
        <f t="shared" si="3"/>
        <v>8317.69</v>
      </c>
      <c r="G72" s="100">
        <f t="shared" si="1"/>
        <v>617449.24213356536</v>
      </c>
    </row>
    <row r="73" spans="1:7" x14ac:dyDescent="0.25">
      <c r="A73" s="98">
        <f t="shared" si="4"/>
        <v>45962</v>
      </c>
      <c r="B73" s="99">
        <v>59</v>
      </c>
      <c r="C73" s="83">
        <f t="shared" si="5"/>
        <v>617449.24213356536</v>
      </c>
      <c r="D73" s="100">
        <f t="shared" si="0"/>
        <v>2006.71</v>
      </c>
      <c r="E73" s="100">
        <f t="shared" si="2"/>
        <v>6310.975391948321</v>
      </c>
      <c r="F73" s="100">
        <f t="shared" si="3"/>
        <v>8317.69</v>
      </c>
      <c r="G73" s="100">
        <f t="shared" si="1"/>
        <v>611138.266741617</v>
      </c>
    </row>
    <row r="74" spans="1:7" x14ac:dyDescent="0.25">
      <c r="A74" s="98">
        <f t="shared" si="4"/>
        <v>45992</v>
      </c>
      <c r="B74" s="99">
        <v>60</v>
      </c>
      <c r="C74" s="83">
        <f>G73</f>
        <v>611138.266741617</v>
      </c>
      <c r="D74" s="100">
        <f>ROUND(C74*$E$11/12,2)</f>
        <v>1986.2</v>
      </c>
      <c r="E74" s="100">
        <f t="shared" si="2"/>
        <v>6331.486061972153</v>
      </c>
      <c r="F74" s="100">
        <f t="shared" si="3"/>
        <v>8317.69</v>
      </c>
      <c r="G74" s="100">
        <f>C74-E74</f>
        <v>604806.7806796449</v>
      </c>
    </row>
    <row r="75" spans="1:7" x14ac:dyDescent="0.25">
      <c r="A75" s="98">
        <f t="shared" si="4"/>
        <v>46023</v>
      </c>
      <c r="B75" s="99">
        <v>61</v>
      </c>
      <c r="C75" s="83">
        <f t="shared" ref="C75:C134" si="6">G74</f>
        <v>604806.7806796449</v>
      </c>
      <c r="D75" s="100">
        <f t="shared" ref="D75:D134" si="7">ROUND(C75*$E$11/12,2)</f>
        <v>1965.62</v>
      </c>
      <c r="E75" s="100">
        <f t="shared" si="2"/>
        <v>6352.0633916735624</v>
      </c>
      <c r="F75" s="100">
        <f t="shared" si="3"/>
        <v>8317.69</v>
      </c>
      <c r="G75" s="100">
        <f t="shared" ref="G75:G134" si="8">C75-E75</f>
        <v>598454.71728797129</v>
      </c>
    </row>
    <row r="76" spans="1:7" x14ac:dyDescent="0.25">
      <c r="A76" s="98">
        <f t="shared" si="4"/>
        <v>46054</v>
      </c>
      <c r="B76" s="99">
        <v>62</v>
      </c>
      <c r="C76" s="83">
        <f t="shared" si="6"/>
        <v>598454.71728797129</v>
      </c>
      <c r="D76" s="100">
        <f t="shared" si="7"/>
        <v>1944.98</v>
      </c>
      <c r="E76" s="100">
        <f t="shared" si="2"/>
        <v>6372.7075976965007</v>
      </c>
      <c r="F76" s="100">
        <f t="shared" si="3"/>
        <v>8317.69</v>
      </c>
      <c r="G76" s="100">
        <f t="shared" si="8"/>
        <v>592082.00969027483</v>
      </c>
    </row>
    <row r="77" spans="1:7" x14ac:dyDescent="0.25">
      <c r="A77" s="98">
        <f t="shared" si="4"/>
        <v>46082</v>
      </c>
      <c r="B77" s="99">
        <v>63</v>
      </c>
      <c r="C77" s="83">
        <f t="shared" si="6"/>
        <v>592082.00969027483</v>
      </c>
      <c r="D77" s="100">
        <f t="shared" si="7"/>
        <v>1924.27</v>
      </c>
      <c r="E77" s="100">
        <f t="shared" si="2"/>
        <v>6393.418897389015</v>
      </c>
      <c r="F77" s="100">
        <f t="shared" si="3"/>
        <v>8317.69</v>
      </c>
      <c r="G77" s="100">
        <f t="shared" si="8"/>
        <v>585688.59079288587</v>
      </c>
    </row>
    <row r="78" spans="1:7" x14ac:dyDescent="0.25">
      <c r="A78" s="98">
        <f t="shared" si="4"/>
        <v>46113</v>
      </c>
      <c r="B78" s="99">
        <v>64</v>
      </c>
      <c r="C78" s="83">
        <f t="shared" si="6"/>
        <v>585688.59079288587</v>
      </c>
      <c r="D78" s="100">
        <f t="shared" si="7"/>
        <v>1903.49</v>
      </c>
      <c r="E78" s="100">
        <f t="shared" si="2"/>
        <v>6414.1975088055297</v>
      </c>
      <c r="F78" s="100">
        <f t="shared" si="3"/>
        <v>8317.69</v>
      </c>
      <c r="G78" s="100">
        <f t="shared" si="8"/>
        <v>579274.39328408032</v>
      </c>
    </row>
    <row r="79" spans="1:7" x14ac:dyDescent="0.25">
      <c r="A79" s="98">
        <f t="shared" si="4"/>
        <v>46143</v>
      </c>
      <c r="B79" s="99">
        <v>65</v>
      </c>
      <c r="C79" s="83">
        <f t="shared" si="6"/>
        <v>579274.39328408032</v>
      </c>
      <c r="D79" s="100">
        <f t="shared" si="7"/>
        <v>1882.64</v>
      </c>
      <c r="E79" s="100">
        <f t="shared" si="2"/>
        <v>6435.0436507091463</v>
      </c>
      <c r="F79" s="100">
        <f t="shared" si="3"/>
        <v>8317.69</v>
      </c>
      <c r="G79" s="100">
        <f t="shared" si="8"/>
        <v>572839.34963337122</v>
      </c>
    </row>
    <row r="80" spans="1:7" x14ac:dyDescent="0.25">
      <c r="A80" s="98">
        <f t="shared" si="4"/>
        <v>46174</v>
      </c>
      <c r="B80" s="99">
        <v>66</v>
      </c>
      <c r="C80" s="83">
        <f t="shared" si="6"/>
        <v>572839.34963337122</v>
      </c>
      <c r="D80" s="100">
        <f t="shared" si="7"/>
        <v>1861.73</v>
      </c>
      <c r="E80" s="100">
        <f t="shared" ref="E80:E134" si="9">PPMT($E$11/12,B80,$E$7,-$E$8,$E$9,0)</f>
        <v>6455.9575425739522</v>
      </c>
      <c r="F80" s="100">
        <f t="shared" si="3"/>
        <v>8317.69</v>
      </c>
      <c r="G80" s="100">
        <f t="shared" si="8"/>
        <v>566383.39209079731</v>
      </c>
    </row>
    <row r="81" spans="1:7" x14ac:dyDescent="0.25">
      <c r="A81" s="98">
        <f t="shared" si="4"/>
        <v>46204</v>
      </c>
      <c r="B81" s="99">
        <v>67</v>
      </c>
      <c r="C81" s="83">
        <f t="shared" si="6"/>
        <v>566383.39209079731</v>
      </c>
      <c r="D81" s="100">
        <f t="shared" si="7"/>
        <v>1840.75</v>
      </c>
      <c r="E81" s="100">
        <f t="shared" si="9"/>
        <v>6476.9394045873169</v>
      </c>
      <c r="F81" s="100">
        <f t="shared" ref="F81:F134" si="10">F80</f>
        <v>8317.69</v>
      </c>
      <c r="G81" s="100">
        <f t="shared" si="8"/>
        <v>559906.45268621005</v>
      </c>
    </row>
    <row r="82" spans="1:7" x14ac:dyDescent="0.25">
      <c r="A82" s="98">
        <f t="shared" ref="A82:A134" si="11">EDATE(A81,1)</f>
        <v>46235</v>
      </c>
      <c r="B82" s="99">
        <v>68</v>
      </c>
      <c r="C82" s="83">
        <f t="shared" si="6"/>
        <v>559906.45268621005</v>
      </c>
      <c r="D82" s="100">
        <f t="shared" si="7"/>
        <v>1819.7</v>
      </c>
      <c r="E82" s="100">
        <f t="shared" si="9"/>
        <v>6497.9894576522265</v>
      </c>
      <c r="F82" s="100">
        <f t="shared" si="10"/>
        <v>8317.69</v>
      </c>
      <c r="G82" s="100">
        <f t="shared" si="8"/>
        <v>553408.46322855784</v>
      </c>
    </row>
    <row r="83" spans="1:7" x14ac:dyDescent="0.25">
      <c r="A83" s="98">
        <f t="shared" si="11"/>
        <v>46266</v>
      </c>
      <c r="B83" s="99">
        <v>69</v>
      </c>
      <c r="C83" s="83">
        <f t="shared" si="6"/>
        <v>553408.46322855784</v>
      </c>
      <c r="D83" s="100">
        <f t="shared" si="7"/>
        <v>1798.58</v>
      </c>
      <c r="E83" s="100">
        <f t="shared" si="9"/>
        <v>6519.1079233895962</v>
      </c>
      <c r="F83" s="100">
        <f t="shared" si="10"/>
        <v>8317.69</v>
      </c>
      <c r="G83" s="100">
        <f t="shared" si="8"/>
        <v>546889.3553051682</v>
      </c>
    </row>
    <row r="84" spans="1:7" x14ac:dyDescent="0.25">
      <c r="A84" s="98">
        <f t="shared" si="11"/>
        <v>46296</v>
      </c>
      <c r="B84" s="99">
        <v>70</v>
      </c>
      <c r="C84" s="83">
        <f t="shared" si="6"/>
        <v>546889.3553051682</v>
      </c>
      <c r="D84" s="100">
        <f t="shared" si="7"/>
        <v>1777.39</v>
      </c>
      <c r="E84" s="100">
        <f t="shared" si="9"/>
        <v>6540.2950241406115</v>
      </c>
      <c r="F84" s="100">
        <f t="shared" si="10"/>
        <v>8317.69</v>
      </c>
      <c r="G84" s="100">
        <f t="shared" si="8"/>
        <v>540349.06028102757</v>
      </c>
    </row>
    <row r="85" spans="1:7" x14ac:dyDescent="0.25">
      <c r="A85" s="98">
        <f t="shared" si="11"/>
        <v>46327</v>
      </c>
      <c r="B85" s="99">
        <v>71</v>
      </c>
      <c r="C85" s="83">
        <f t="shared" si="6"/>
        <v>540349.06028102757</v>
      </c>
      <c r="D85" s="100">
        <f t="shared" si="7"/>
        <v>1756.13</v>
      </c>
      <c r="E85" s="100">
        <f t="shared" si="9"/>
        <v>6561.5509829690682</v>
      </c>
      <c r="F85" s="100">
        <f t="shared" si="10"/>
        <v>8317.69</v>
      </c>
      <c r="G85" s="100">
        <f t="shared" si="8"/>
        <v>533787.50929805846</v>
      </c>
    </row>
    <row r="86" spans="1:7" x14ac:dyDescent="0.25">
      <c r="A86" s="98">
        <f t="shared" si="11"/>
        <v>46357</v>
      </c>
      <c r="B86" s="99">
        <v>72</v>
      </c>
      <c r="C86" s="83">
        <f t="shared" si="6"/>
        <v>533787.50929805846</v>
      </c>
      <c r="D86" s="100">
        <f t="shared" si="7"/>
        <v>1734.81</v>
      </c>
      <c r="E86" s="100">
        <f t="shared" si="9"/>
        <v>6582.8760236637172</v>
      </c>
      <c r="F86" s="100">
        <f t="shared" si="10"/>
        <v>8317.69</v>
      </c>
      <c r="G86" s="100">
        <f t="shared" si="8"/>
        <v>527204.63327439479</v>
      </c>
    </row>
    <row r="87" spans="1:7" x14ac:dyDescent="0.25">
      <c r="A87" s="98">
        <f t="shared" si="11"/>
        <v>46388</v>
      </c>
      <c r="B87" s="99">
        <v>73</v>
      </c>
      <c r="C87" s="83">
        <f t="shared" si="6"/>
        <v>527204.63327439479</v>
      </c>
      <c r="D87" s="100">
        <f t="shared" si="7"/>
        <v>1713.42</v>
      </c>
      <c r="E87" s="100">
        <f t="shared" si="9"/>
        <v>6604.2703707406254</v>
      </c>
      <c r="F87" s="100">
        <f t="shared" si="10"/>
        <v>8317.69</v>
      </c>
      <c r="G87" s="100">
        <f t="shared" si="8"/>
        <v>520600.36290365417</v>
      </c>
    </row>
    <row r="88" spans="1:7" x14ac:dyDescent="0.25">
      <c r="A88" s="98">
        <f t="shared" si="11"/>
        <v>46419</v>
      </c>
      <c r="B88" s="99">
        <v>74</v>
      </c>
      <c r="C88" s="83">
        <f t="shared" si="6"/>
        <v>520600.36290365417</v>
      </c>
      <c r="D88" s="100">
        <f t="shared" si="7"/>
        <v>1691.95</v>
      </c>
      <c r="E88" s="100">
        <f t="shared" si="9"/>
        <v>6625.7342494455324</v>
      </c>
      <c r="F88" s="100">
        <f t="shared" si="10"/>
        <v>8317.69</v>
      </c>
      <c r="G88" s="100">
        <f t="shared" si="8"/>
        <v>513974.62865420862</v>
      </c>
    </row>
    <row r="89" spans="1:7" x14ac:dyDescent="0.25">
      <c r="A89" s="98">
        <f t="shared" si="11"/>
        <v>46447</v>
      </c>
      <c r="B89" s="99">
        <v>75</v>
      </c>
      <c r="C89" s="83">
        <f t="shared" si="6"/>
        <v>513974.62865420862</v>
      </c>
      <c r="D89" s="100">
        <f t="shared" si="7"/>
        <v>1670.42</v>
      </c>
      <c r="E89" s="100">
        <f t="shared" si="9"/>
        <v>6647.2678857562296</v>
      </c>
      <c r="F89" s="100">
        <f t="shared" si="10"/>
        <v>8317.69</v>
      </c>
      <c r="G89" s="100">
        <f t="shared" si="8"/>
        <v>507327.3607684524</v>
      </c>
    </row>
    <row r="90" spans="1:7" x14ac:dyDescent="0.25">
      <c r="A90" s="98">
        <f t="shared" si="11"/>
        <v>46478</v>
      </c>
      <c r="B90" s="99">
        <v>76</v>
      </c>
      <c r="C90" s="83">
        <f t="shared" si="6"/>
        <v>507327.3607684524</v>
      </c>
      <c r="D90" s="100">
        <f t="shared" si="7"/>
        <v>1648.81</v>
      </c>
      <c r="E90" s="100">
        <f t="shared" si="9"/>
        <v>6668.8715063849386</v>
      </c>
      <c r="F90" s="100">
        <f t="shared" si="10"/>
        <v>8317.69</v>
      </c>
      <c r="G90" s="100">
        <f t="shared" si="8"/>
        <v>500658.48926206748</v>
      </c>
    </row>
    <row r="91" spans="1:7" x14ac:dyDescent="0.25">
      <c r="A91" s="98">
        <f t="shared" si="11"/>
        <v>46508</v>
      </c>
      <c r="B91" s="99">
        <v>77</v>
      </c>
      <c r="C91" s="83">
        <f t="shared" si="6"/>
        <v>500658.48926206748</v>
      </c>
      <c r="D91" s="100">
        <f t="shared" si="7"/>
        <v>1627.14</v>
      </c>
      <c r="E91" s="100">
        <f t="shared" si="9"/>
        <v>6690.5453387806901</v>
      </c>
      <c r="F91" s="100">
        <f t="shared" si="10"/>
        <v>8317.69</v>
      </c>
      <c r="G91" s="100">
        <f t="shared" si="8"/>
        <v>493967.9439232868</v>
      </c>
    </row>
    <row r="92" spans="1:7" x14ac:dyDescent="0.25">
      <c r="A92" s="98">
        <f t="shared" si="11"/>
        <v>46539</v>
      </c>
      <c r="B92" s="99">
        <v>78</v>
      </c>
      <c r="C92" s="83">
        <f t="shared" si="6"/>
        <v>493967.9439232868</v>
      </c>
      <c r="D92" s="100">
        <f t="shared" si="7"/>
        <v>1605.4</v>
      </c>
      <c r="E92" s="100">
        <f t="shared" si="9"/>
        <v>6712.2896111317259</v>
      </c>
      <c r="F92" s="100">
        <f t="shared" si="10"/>
        <v>8317.69</v>
      </c>
      <c r="G92" s="100">
        <f t="shared" si="8"/>
        <v>487255.65431215509</v>
      </c>
    </row>
    <row r="93" spans="1:7" x14ac:dyDescent="0.25">
      <c r="A93" s="98">
        <f t="shared" si="11"/>
        <v>46569</v>
      </c>
      <c r="B93" s="99">
        <v>79</v>
      </c>
      <c r="C93" s="83">
        <f t="shared" si="6"/>
        <v>487255.65431215509</v>
      </c>
      <c r="D93" s="100">
        <f t="shared" si="7"/>
        <v>1583.58</v>
      </c>
      <c r="E93" s="100">
        <f t="shared" si="9"/>
        <v>6734.1045523679049</v>
      </c>
      <c r="F93" s="100">
        <f t="shared" si="10"/>
        <v>8317.69</v>
      </c>
      <c r="G93" s="100">
        <f t="shared" si="8"/>
        <v>480521.54975978722</v>
      </c>
    </row>
    <row r="94" spans="1:7" x14ac:dyDescent="0.25">
      <c r="A94" s="98">
        <f t="shared" si="11"/>
        <v>46600</v>
      </c>
      <c r="B94" s="99">
        <v>80</v>
      </c>
      <c r="C94" s="83">
        <f t="shared" si="6"/>
        <v>480521.54975978722</v>
      </c>
      <c r="D94" s="100">
        <f t="shared" si="7"/>
        <v>1561.7</v>
      </c>
      <c r="E94" s="100">
        <f t="shared" si="9"/>
        <v>6755.9903921631003</v>
      </c>
      <c r="F94" s="100">
        <f t="shared" si="10"/>
        <v>8317.69</v>
      </c>
      <c r="G94" s="100">
        <f t="shared" si="8"/>
        <v>473765.55936762411</v>
      </c>
    </row>
    <row r="95" spans="1:7" x14ac:dyDescent="0.25">
      <c r="A95" s="98">
        <f t="shared" si="11"/>
        <v>46631</v>
      </c>
      <c r="B95" s="99">
        <v>81</v>
      </c>
      <c r="C95" s="83">
        <f t="shared" si="6"/>
        <v>473765.55936762411</v>
      </c>
      <c r="D95" s="100">
        <f t="shared" si="7"/>
        <v>1539.74</v>
      </c>
      <c r="E95" s="100">
        <f t="shared" si="9"/>
        <v>6777.94736093763</v>
      </c>
      <c r="F95" s="100">
        <f t="shared" si="10"/>
        <v>8317.69</v>
      </c>
      <c r="G95" s="100">
        <f t="shared" si="8"/>
        <v>466987.61200668645</v>
      </c>
    </row>
    <row r="96" spans="1:7" x14ac:dyDescent="0.25">
      <c r="A96" s="98">
        <f t="shared" si="11"/>
        <v>46661</v>
      </c>
      <c r="B96" s="99">
        <v>82</v>
      </c>
      <c r="C96" s="83">
        <f t="shared" si="6"/>
        <v>466987.61200668645</v>
      </c>
      <c r="D96" s="100">
        <f t="shared" si="7"/>
        <v>1517.71</v>
      </c>
      <c r="E96" s="100">
        <f t="shared" si="9"/>
        <v>6799.9756898606765</v>
      </c>
      <c r="F96" s="100">
        <f t="shared" si="10"/>
        <v>8317.69</v>
      </c>
      <c r="G96" s="100">
        <f t="shared" si="8"/>
        <v>460187.63631682575</v>
      </c>
    </row>
    <row r="97" spans="1:7" x14ac:dyDescent="0.25">
      <c r="A97" s="98">
        <f t="shared" si="11"/>
        <v>46692</v>
      </c>
      <c r="B97" s="99">
        <v>83</v>
      </c>
      <c r="C97" s="83">
        <f t="shared" si="6"/>
        <v>460187.63631682575</v>
      </c>
      <c r="D97" s="100">
        <f t="shared" si="7"/>
        <v>1495.61</v>
      </c>
      <c r="E97" s="100">
        <f t="shared" si="9"/>
        <v>6822.0756108527248</v>
      </c>
      <c r="F97" s="100">
        <f t="shared" si="10"/>
        <v>8317.69</v>
      </c>
      <c r="G97" s="100">
        <f t="shared" si="8"/>
        <v>453365.56070597301</v>
      </c>
    </row>
    <row r="98" spans="1:7" x14ac:dyDescent="0.25">
      <c r="A98" s="98">
        <f t="shared" si="11"/>
        <v>46722</v>
      </c>
      <c r="B98" s="99">
        <v>84</v>
      </c>
      <c r="C98" s="83">
        <f t="shared" si="6"/>
        <v>453365.56070597301</v>
      </c>
      <c r="D98" s="100">
        <f t="shared" si="7"/>
        <v>1473.44</v>
      </c>
      <c r="E98" s="100">
        <f t="shared" si="9"/>
        <v>6844.2473565879964</v>
      </c>
      <c r="F98" s="100">
        <f t="shared" si="10"/>
        <v>8317.69</v>
      </c>
      <c r="G98" s="100">
        <f t="shared" si="8"/>
        <v>446521.31334938499</v>
      </c>
    </row>
    <row r="99" spans="1:7" x14ac:dyDescent="0.25">
      <c r="A99" s="98">
        <f t="shared" si="11"/>
        <v>46753</v>
      </c>
      <c r="B99" s="99">
        <v>85</v>
      </c>
      <c r="C99" s="83">
        <f t="shared" si="6"/>
        <v>446521.31334938499</v>
      </c>
      <c r="D99" s="100">
        <f t="shared" si="7"/>
        <v>1451.19</v>
      </c>
      <c r="E99" s="100">
        <f t="shared" si="9"/>
        <v>6866.4911604969066</v>
      </c>
      <c r="F99" s="100">
        <f t="shared" si="10"/>
        <v>8317.69</v>
      </c>
      <c r="G99" s="100">
        <f t="shared" si="8"/>
        <v>439654.82218888809</v>
      </c>
    </row>
    <row r="100" spans="1:7" x14ac:dyDescent="0.25">
      <c r="A100" s="98">
        <f t="shared" si="11"/>
        <v>46784</v>
      </c>
      <c r="B100" s="99">
        <v>86</v>
      </c>
      <c r="C100" s="83">
        <f t="shared" si="6"/>
        <v>439654.82218888809</v>
      </c>
      <c r="D100" s="100">
        <f t="shared" si="7"/>
        <v>1428.88</v>
      </c>
      <c r="E100" s="100">
        <f t="shared" si="9"/>
        <v>6888.8072567685213</v>
      </c>
      <c r="F100" s="100">
        <f t="shared" si="10"/>
        <v>8317.69</v>
      </c>
      <c r="G100" s="100">
        <f t="shared" si="8"/>
        <v>432766.01493211958</v>
      </c>
    </row>
    <row r="101" spans="1:7" x14ac:dyDescent="0.25">
      <c r="A101" s="98">
        <f t="shared" si="11"/>
        <v>46813</v>
      </c>
      <c r="B101" s="99">
        <v>87</v>
      </c>
      <c r="C101" s="83">
        <f t="shared" si="6"/>
        <v>432766.01493211958</v>
      </c>
      <c r="D101" s="100">
        <f t="shared" si="7"/>
        <v>1406.49</v>
      </c>
      <c r="E101" s="100">
        <f t="shared" si="9"/>
        <v>6911.1958803530188</v>
      </c>
      <c r="F101" s="100">
        <f t="shared" si="10"/>
        <v>8317.69</v>
      </c>
      <c r="G101" s="100">
        <f t="shared" si="8"/>
        <v>425854.81905176654</v>
      </c>
    </row>
    <row r="102" spans="1:7" x14ac:dyDescent="0.25">
      <c r="A102" s="98">
        <f t="shared" si="11"/>
        <v>46844</v>
      </c>
      <c r="B102" s="99">
        <v>88</v>
      </c>
      <c r="C102" s="83">
        <f t="shared" si="6"/>
        <v>425854.81905176654</v>
      </c>
      <c r="D102" s="100">
        <f t="shared" si="7"/>
        <v>1384.03</v>
      </c>
      <c r="E102" s="100">
        <f t="shared" si="9"/>
        <v>6933.6572669641664</v>
      </c>
      <c r="F102" s="100">
        <f t="shared" si="10"/>
        <v>8317.69</v>
      </c>
      <c r="G102" s="100">
        <f t="shared" si="8"/>
        <v>418921.16178480239</v>
      </c>
    </row>
    <row r="103" spans="1:7" x14ac:dyDescent="0.25">
      <c r="A103" s="98">
        <f t="shared" si="11"/>
        <v>46874</v>
      </c>
      <c r="B103" s="99">
        <v>89</v>
      </c>
      <c r="C103" s="83">
        <f t="shared" si="6"/>
        <v>418921.16178480239</v>
      </c>
      <c r="D103" s="100">
        <f t="shared" si="7"/>
        <v>1361.49</v>
      </c>
      <c r="E103" s="100">
        <f t="shared" si="9"/>
        <v>6956.1916530817998</v>
      </c>
      <c r="F103" s="100">
        <f t="shared" si="10"/>
        <v>8317.69</v>
      </c>
      <c r="G103" s="100">
        <f t="shared" si="8"/>
        <v>411964.97013172059</v>
      </c>
    </row>
    <row r="104" spans="1:7" x14ac:dyDescent="0.25">
      <c r="A104" s="98">
        <f t="shared" si="11"/>
        <v>46905</v>
      </c>
      <c r="B104" s="99">
        <v>90</v>
      </c>
      <c r="C104" s="83">
        <f t="shared" si="6"/>
        <v>411964.97013172059</v>
      </c>
      <c r="D104" s="100">
        <f t="shared" si="7"/>
        <v>1338.89</v>
      </c>
      <c r="E104" s="100">
        <f t="shared" si="9"/>
        <v>6978.7992759543167</v>
      </c>
      <c r="F104" s="100">
        <f t="shared" si="10"/>
        <v>8317.69</v>
      </c>
      <c r="G104" s="100">
        <f t="shared" si="8"/>
        <v>404986.17085576628</v>
      </c>
    </row>
    <row r="105" spans="1:7" x14ac:dyDescent="0.25">
      <c r="A105" s="98">
        <f t="shared" si="11"/>
        <v>46935</v>
      </c>
      <c r="B105" s="99">
        <v>91</v>
      </c>
      <c r="C105" s="83">
        <f t="shared" si="6"/>
        <v>404986.17085576628</v>
      </c>
      <c r="D105" s="100">
        <f t="shared" si="7"/>
        <v>1316.21</v>
      </c>
      <c r="E105" s="100">
        <f t="shared" si="9"/>
        <v>7001.4803736011681</v>
      </c>
      <c r="F105" s="100">
        <f t="shared" si="10"/>
        <v>8317.69</v>
      </c>
      <c r="G105" s="100">
        <f t="shared" si="8"/>
        <v>397984.69048216508</v>
      </c>
    </row>
    <row r="106" spans="1:7" x14ac:dyDescent="0.25">
      <c r="A106" s="98">
        <f t="shared" si="11"/>
        <v>46966</v>
      </c>
      <c r="B106" s="99">
        <v>92</v>
      </c>
      <c r="C106" s="83">
        <f t="shared" si="6"/>
        <v>397984.69048216508</v>
      </c>
      <c r="D106" s="100">
        <f t="shared" si="7"/>
        <v>1293.45</v>
      </c>
      <c r="E106" s="100">
        <f t="shared" si="9"/>
        <v>7024.2351848153712</v>
      </c>
      <c r="F106" s="100">
        <f t="shared" si="10"/>
        <v>8317.69</v>
      </c>
      <c r="G106" s="100">
        <f t="shared" si="8"/>
        <v>390960.45529734972</v>
      </c>
    </row>
    <row r="107" spans="1:7" x14ac:dyDescent="0.25">
      <c r="A107" s="98">
        <f t="shared" si="11"/>
        <v>46997</v>
      </c>
      <c r="B107" s="99">
        <v>93</v>
      </c>
      <c r="C107" s="83">
        <f t="shared" si="6"/>
        <v>390960.45529734972</v>
      </c>
      <c r="D107" s="100">
        <f t="shared" si="7"/>
        <v>1270.6199999999999</v>
      </c>
      <c r="E107" s="100">
        <f t="shared" si="9"/>
        <v>7047.0639491660213</v>
      </c>
      <c r="F107" s="100">
        <f t="shared" si="10"/>
        <v>8317.69</v>
      </c>
      <c r="G107" s="100">
        <f t="shared" si="8"/>
        <v>383913.39134818368</v>
      </c>
    </row>
    <row r="108" spans="1:7" x14ac:dyDescent="0.25">
      <c r="A108" s="98">
        <f t="shared" si="11"/>
        <v>47027</v>
      </c>
      <c r="B108" s="99">
        <v>94</v>
      </c>
      <c r="C108" s="83">
        <f t="shared" si="6"/>
        <v>383913.39134818368</v>
      </c>
      <c r="D108" s="100">
        <f t="shared" si="7"/>
        <v>1247.72</v>
      </c>
      <c r="E108" s="100">
        <f t="shared" si="9"/>
        <v>7069.9669070008113</v>
      </c>
      <c r="F108" s="100">
        <f t="shared" si="10"/>
        <v>8317.69</v>
      </c>
      <c r="G108" s="100">
        <f t="shared" si="8"/>
        <v>376843.42444118287</v>
      </c>
    </row>
    <row r="109" spans="1:7" x14ac:dyDescent="0.25">
      <c r="A109" s="98">
        <f t="shared" si="11"/>
        <v>47058</v>
      </c>
      <c r="B109" s="99">
        <v>95</v>
      </c>
      <c r="C109" s="83">
        <f t="shared" si="6"/>
        <v>376843.42444118287</v>
      </c>
      <c r="D109" s="100">
        <f t="shared" si="7"/>
        <v>1224.74</v>
      </c>
      <c r="E109" s="100">
        <f t="shared" si="9"/>
        <v>7092.9442994485635</v>
      </c>
      <c r="F109" s="100">
        <f t="shared" si="10"/>
        <v>8317.69</v>
      </c>
      <c r="G109" s="100">
        <f t="shared" si="8"/>
        <v>369750.4801417343</v>
      </c>
    </row>
    <row r="110" spans="1:7" x14ac:dyDescent="0.25">
      <c r="A110" s="98">
        <f t="shared" si="11"/>
        <v>47088</v>
      </c>
      <c r="B110" s="99">
        <v>96</v>
      </c>
      <c r="C110" s="83">
        <f t="shared" si="6"/>
        <v>369750.4801417343</v>
      </c>
      <c r="D110" s="100">
        <f t="shared" si="7"/>
        <v>1201.69</v>
      </c>
      <c r="E110" s="100">
        <f t="shared" si="9"/>
        <v>7115.9963684217719</v>
      </c>
      <c r="F110" s="100">
        <f t="shared" si="10"/>
        <v>8317.69</v>
      </c>
      <c r="G110" s="100">
        <f t="shared" si="8"/>
        <v>362634.48377331253</v>
      </c>
    </row>
    <row r="111" spans="1:7" x14ac:dyDescent="0.25">
      <c r="A111" s="98">
        <f t="shared" si="11"/>
        <v>47119</v>
      </c>
      <c r="B111" s="99">
        <v>97</v>
      </c>
      <c r="C111" s="83">
        <f t="shared" si="6"/>
        <v>362634.48377331253</v>
      </c>
      <c r="D111" s="100">
        <f t="shared" si="7"/>
        <v>1178.56</v>
      </c>
      <c r="E111" s="100">
        <f t="shared" si="9"/>
        <v>7139.1233566191422</v>
      </c>
      <c r="F111" s="100">
        <f t="shared" si="10"/>
        <v>8317.69</v>
      </c>
      <c r="G111" s="100">
        <f t="shared" si="8"/>
        <v>355495.36041669338</v>
      </c>
    </row>
    <row r="112" spans="1:7" x14ac:dyDescent="0.25">
      <c r="A112" s="98">
        <f t="shared" si="11"/>
        <v>47150</v>
      </c>
      <c r="B112" s="99">
        <v>98</v>
      </c>
      <c r="C112" s="83">
        <f t="shared" si="6"/>
        <v>355495.36041669338</v>
      </c>
      <c r="D112" s="100">
        <f t="shared" si="7"/>
        <v>1155.3599999999999</v>
      </c>
      <c r="E112" s="100">
        <f t="shared" si="9"/>
        <v>7162.325507528154</v>
      </c>
      <c r="F112" s="100">
        <f t="shared" si="10"/>
        <v>8317.69</v>
      </c>
      <c r="G112" s="100">
        <f t="shared" si="8"/>
        <v>348333.03490916523</v>
      </c>
    </row>
    <row r="113" spans="1:7" x14ac:dyDescent="0.25">
      <c r="A113" s="98">
        <f t="shared" si="11"/>
        <v>47178</v>
      </c>
      <c r="B113" s="99">
        <v>99</v>
      </c>
      <c r="C113" s="83">
        <f t="shared" si="6"/>
        <v>348333.03490916523</v>
      </c>
      <c r="D113" s="100">
        <f t="shared" si="7"/>
        <v>1132.08</v>
      </c>
      <c r="E113" s="100">
        <f t="shared" si="9"/>
        <v>7185.603065427621</v>
      </c>
      <c r="F113" s="100">
        <f t="shared" si="10"/>
        <v>8317.69</v>
      </c>
      <c r="G113" s="100">
        <f t="shared" si="8"/>
        <v>341147.43184373761</v>
      </c>
    </row>
    <row r="114" spans="1:7" x14ac:dyDescent="0.25">
      <c r="A114" s="98">
        <f t="shared" si="11"/>
        <v>47209</v>
      </c>
      <c r="B114" s="99">
        <v>100</v>
      </c>
      <c r="C114" s="83">
        <f t="shared" si="6"/>
        <v>341147.43184373761</v>
      </c>
      <c r="D114" s="100">
        <f t="shared" si="7"/>
        <v>1108.73</v>
      </c>
      <c r="E114" s="100">
        <f t="shared" si="9"/>
        <v>7208.956275390261</v>
      </c>
      <c r="F114" s="100">
        <f t="shared" si="10"/>
        <v>8317.69</v>
      </c>
      <c r="G114" s="100">
        <f t="shared" si="8"/>
        <v>333938.47556834732</v>
      </c>
    </row>
    <row r="115" spans="1:7" x14ac:dyDescent="0.25">
      <c r="A115" s="98">
        <f t="shared" si="11"/>
        <v>47239</v>
      </c>
      <c r="B115" s="99">
        <v>101</v>
      </c>
      <c r="C115" s="83">
        <f t="shared" si="6"/>
        <v>333938.47556834732</v>
      </c>
      <c r="D115" s="100">
        <f t="shared" si="7"/>
        <v>1085.3</v>
      </c>
      <c r="E115" s="100">
        <f t="shared" si="9"/>
        <v>7232.3853832852783</v>
      </c>
      <c r="F115" s="100">
        <f t="shared" si="10"/>
        <v>8317.69</v>
      </c>
      <c r="G115" s="100">
        <f t="shared" si="8"/>
        <v>326706.09018506203</v>
      </c>
    </row>
    <row r="116" spans="1:7" x14ac:dyDescent="0.25">
      <c r="A116" s="98">
        <f t="shared" si="11"/>
        <v>47270</v>
      </c>
      <c r="B116" s="99">
        <v>102</v>
      </c>
      <c r="C116" s="83">
        <f t="shared" si="6"/>
        <v>326706.09018506203</v>
      </c>
      <c r="D116" s="100">
        <f t="shared" si="7"/>
        <v>1061.79</v>
      </c>
      <c r="E116" s="100">
        <f t="shared" si="9"/>
        <v>7255.8906357809565</v>
      </c>
      <c r="F116" s="100">
        <f t="shared" si="10"/>
        <v>8317.69</v>
      </c>
      <c r="G116" s="100">
        <f t="shared" si="8"/>
        <v>319450.1995492811</v>
      </c>
    </row>
    <row r="117" spans="1:7" x14ac:dyDescent="0.25">
      <c r="A117" s="98">
        <f t="shared" si="11"/>
        <v>47300</v>
      </c>
      <c r="B117" s="99">
        <v>103</v>
      </c>
      <c r="C117" s="83">
        <f t="shared" si="6"/>
        <v>319450.1995492811</v>
      </c>
      <c r="D117" s="100">
        <f t="shared" si="7"/>
        <v>1038.21</v>
      </c>
      <c r="E117" s="100">
        <f t="shared" si="9"/>
        <v>7279.472280347245</v>
      </c>
      <c r="F117" s="100">
        <f t="shared" si="10"/>
        <v>8317.69</v>
      </c>
      <c r="G117" s="100">
        <f t="shared" si="8"/>
        <v>312170.72726893384</v>
      </c>
    </row>
    <row r="118" spans="1:7" x14ac:dyDescent="0.25">
      <c r="A118" s="98">
        <f t="shared" si="11"/>
        <v>47331</v>
      </c>
      <c r="B118" s="99">
        <v>104</v>
      </c>
      <c r="C118" s="83">
        <f t="shared" si="6"/>
        <v>312170.72726893384</v>
      </c>
      <c r="D118" s="100">
        <f t="shared" si="7"/>
        <v>1014.55</v>
      </c>
      <c r="E118" s="100">
        <f t="shared" si="9"/>
        <v>7303.1305652583733</v>
      </c>
      <c r="F118" s="100">
        <f t="shared" si="10"/>
        <v>8317.69</v>
      </c>
      <c r="G118" s="100">
        <f t="shared" si="8"/>
        <v>304867.59670367546</v>
      </c>
    </row>
    <row r="119" spans="1:7" x14ac:dyDescent="0.25">
      <c r="A119" s="98">
        <f t="shared" si="11"/>
        <v>47362</v>
      </c>
      <c r="B119" s="99">
        <v>105</v>
      </c>
      <c r="C119" s="83">
        <f t="shared" si="6"/>
        <v>304867.59670367546</v>
      </c>
      <c r="D119" s="100">
        <f t="shared" si="7"/>
        <v>990.82</v>
      </c>
      <c r="E119" s="100">
        <f t="shared" si="9"/>
        <v>7326.8657395954624</v>
      </c>
      <c r="F119" s="100">
        <f t="shared" si="10"/>
        <v>8317.69</v>
      </c>
      <c r="G119" s="100">
        <f t="shared" si="8"/>
        <v>297540.73096408002</v>
      </c>
    </row>
    <row r="120" spans="1:7" x14ac:dyDescent="0.25">
      <c r="A120" s="98">
        <f t="shared" si="11"/>
        <v>47392</v>
      </c>
      <c r="B120" s="99">
        <v>106</v>
      </c>
      <c r="C120" s="83">
        <f t="shared" si="6"/>
        <v>297540.73096408002</v>
      </c>
      <c r="D120" s="100">
        <f t="shared" si="7"/>
        <v>967.01</v>
      </c>
      <c r="E120" s="100">
        <f t="shared" si="9"/>
        <v>7350.6780532491484</v>
      </c>
      <c r="F120" s="100">
        <f t="shared" si="10"/>
        <v>8317.69</v>
      </c>
      <c r="G120" s="100">
        <f t="shared" si="8"/>
        <v>290190.05291083088</v>
      </c>
    </row>
    <row r="121" spans="1:7" x14ac:dyDescent="0.25">
      <c r="A121" s="98">
        <f t="shared" si="11"/>
        <v>47423</v>
      </c>
      <c r="B121" s="99">
        <v>107</v>
      </c>
      <c r="C121" s="83">
        <f t="shared" si="6"/>
        <v>290190.05291083088</v>
      </c>
      <c r="D121" s="100">
        <f t="shared" si="7"/>
        <v>943.12</v>
      </c>
      <c r="E121" s="100">
        <f t="shared" si="9"/>
        <v>7374.567756922208</v>
      </c>
      <c r="F121" s="100">
        <f t="shared" si="10"/>
        <v>8317.69</v>
      </c>
      <c r="G121" s="100">
        <f t="shared" si="8"/>
        <v>282815.48515390867</v>
      </c>
    </row>
    <row r="122" spans="1:7" x14ac:dyDescent="0.25">
      <c r="A122" s="98">
        <f t="shared" si="11"/>
        <v>47453</v>
      </c>
      <c r="B122" s="99">
        <v>108</v>
      </c>
      <c r="C122" s="83">
        <f t="shared" si="6"/>
        <v>282815.48515390867</v>
      </c>
      <c r="D122" s="100">
        <f t="shared" si="7"/>
        <v>919.15</v>
      </c>
      <c r="E122" s="100">
        <f t="shared" si="9"/>
        <v>7398.5351021322058</v>
      </c>
      <c r="F122" s="100">
        <f t="shared" si="10"/>
        <v>8317.69</v>
      </c>
      <c r="G122" s="100">
        <f t="shared" si="8"/>
        <v>275416.95005177648</v>
      </c>
    </row>
    <row r="123" spans="1:7" x14ac:dyDescent="0.25">
      <c r="A123" s="98">
        <f t="shared" si="11"/>
        <v>47484</v>
      </c>
      <c r="B123" s="99">
        <v>109</v>
      </c>
      <c r="C123" s="83">
        <f t="shared" si="6"/>
        <v>275416.95005177648</v>
      </c>
      <c r="D123" s="100">
        <f t="shared" si="7"/>
        <v>895.11</v>
      </c>
      <c r="E123" s="100">
        <f t="shared" si="9"/>
        <v>7422.580341214134</v>
      </c>
      <c r="F123" s="100">
        <f t="shared" si="10"/>
        <v>8317.69</v>
      </c>
      <c r="G123" s="100">
        <f t="shared" si="8"/>
        <v>267994.36971056234</v>
      </c>
    </row>
    <row r="124" spans="1:7" x14ac:dyDescent="0.25">
      <c r="A124" s="98">
        <f t="shared" si="11"/>
        <v>47515</v>
      </c>
      <c r="B124" s="99">
        <v>110</v>
      </c>
      <c r="C124" s="83">
        <f t="shared" si="6"/>
        <v>267994.36971056234</v>
      </c>
      <c r="D124" s="100">
        <f t="shared" si="7"/>
        <v>870.98</v>
      </c>
      <c r="E124" s="100">
        <f t="shared" si="9"/>
        <v>7446.7037273230808</v>
      </c>
      <c r="F124" s="100">
        <f t="shared" si="10"/>
        <v>8317.69</v>
      </c>
      <c r="G124" s="100">
        <f t="shared" si="8"/>
        <v>260547.66598323928</v>
      </c>
    </row>
    <row r="125" spans="1:7" x14ac:dyDescent="0.25">
      <c r="A125" s="98">
        <f t="shared" si="11"/>
        <v>47543</v>
      </c>
      <c r="B125" s="99">
        <v>111</v>
      </c>
      <c r="C125" s="83">
        <f t="shared" si="6"/>
        <v>260547.66598323928</v>
      </c>
      <c r="D125" s="100">
        <f t="shared" si="7"/>
        <v>846.78</v>
      </c>
      <c r="E125" s="100">
        <f t="shared" si="9"/>
        <v>7470.9055144368813</v>
      </c>
      <c r="F125" s="100">
        <f t="shared" si="10"/>
        <v>8317.69</v>
      </c>
      <c r="G125" s="100">
        <f t="shared" si="8"/>
        <v>253076.76046880239</v>
      </c>
    </row>
    <row r="126" spans="1:7" x14ac:dyDescent="0.25">
      <c r="A126" s="98">
        <f t="shared" si="11"/>
        <v>47574</v>
      </c>
      <c r="B126" s="99">
        <v>112</v>
      </c>
      <c r="C126" s="83">
        <f t="shared" si="6"/>
        <v>253076.76046880239</v>
      </c>
      <c r="D126" s="100">
        <f t="shared" si="7"/>
        <v>822.5</v>
      </c>
      <c r="E126" s="100">
        <f t="shared" si="9"/>
        <v>7495.1859573588008</v>
      </c>
      <c r="F126" s="100">
        <f t="shared" si="10"/>
        <v>8317.69</v>
      </c>
      <c r="G126" s="100">
        <f t="shared" si="8"/>
        <v>245581.57451144358</v>
      </c>
    </row>
    <row r="127" spans="1:7" x14ac:dyDescent="0.25">
      <c r="A127" s="98">
        <f t="shared" si="11"/>
        <v>47604</v>
      </c>
      <c r="B127" s="99">
        <v>113</v>
      </c>
      <c r="C127" s="83">
        <f t="shared" si="6"/>
        <v>245581.57451144358</v>
      </c>
      <c r="D127" s="100">
        <f t="shared" si="7"/>
        <v>798.14</v>
      </c>
      <c r="E127" s="100">
        <f t="shared" si="9"/>
        <v>7519.545311720216</v>
      </c>
      <c r="F127" s="100">
        <f t="shared" si="10"/>
        <v>8317.69</v>
      </c>
      <c r="G127" s="100">
        <f t="shared" si="8"/>
        <v>238062.02919972336</v>
      </c>
    </row>
    <row r="128" spans="1:7" x14ac:dyDescent="0.25">
      <c r="A128" s="98">
        <f t="shared" si="11"/>
        <v>47635</v>
      </c>
      <c r="B128" s="99">
        <v>114</v>
      </c>
      <c r="C128" s="83">
        <f t="shared" si="6"/>
        <v>238062.02919972336</v>
      </c>
      <c r="D128" s="100">
        <f t="shared" si="7"/>
        <v>773.7</v>
      </c>
      <c r="E128" s="100">
        <f t="shared" si="9"/>
        <v>7543.9838339833077</v>
      </c>
      <c r="F128" s="100">
        <f t="shared" si="10"/>
        <v>8317.69</v>
      </c>
      <c r="G128" s="100">
        <f t="shared" si="8"/>
        <v>230518.04536574005</v>
      </c>
    </row>
    <row r="129" spans="1:7" x14ac:dyDescent="0.25">
      <c r="A129" s="98">
        <f t="shared" si="11"/>
        <v>47665</v>
      </c>
      <c r="B129" s="99">
        <v>115</v>
      </c>
      <c r="C129" s="83">
        <f t="shared" si="6"/>
        <v>230518.04536574005</v>
      </c>
      <c r="D129" s="100">
        <f t="shared" si="7"/>
        <v>749.18</v>
      </c>
      <c r="E129" s="100">
        <f t="shared" si="9"/>
        <v>7568.5017814437533</v>
      </c>
      <c r="F129" s="100">
        <f t="shared" si="10"/>
        <v>8317.69</v>
      </c>
      <c r="G129" s="100">
        <f t="shared" si="8"/>
        <v>222949.54358429631</v>
      </c>
    </row>
    <row r="130" spans="1:7" x14ac:dyDescent="0.25">
      <c r="A130" s="98">
        <f t="shared" si="11"/>
        <v>47696</v>
      </c>
      <c r="B130" s="99">
        <v>116</v>
      </c>
      <c r="C130" s="83">
        <f t="shared" si="6"/>
        <v>222949.54358429631</v>
      </c>
      <c r="D130" s="100">
        <f t="shared" si="7"/>
        <v>724.59</v>
      </c>
      <c r="E130" s="100">
        <f t="shared" si="9"/>
        <v>7593.099412233445</v>
      </c>
      <c r="F130" s="100">
        <f t="shared" si="10"/>
        <v>8317.69</v>
      </c>
      <c r="G130" s="100">
        <f t="shared" si="8"/>
        <v>215356.44417206285</v>
      </c>
    </row>
    <row r="131" spans="1:7" x14ac:dyDescent="0.25">
      <c r="A131" s="98">
        <f t="shared" si="11"/>
        <v>47727</v>
      </c>
      <c r="B131" s="99">
        <v>117</v>
      </c>
      <c r="C131" s="83">
        <f t="shared" si="6"/>
        <v>215356.44417206285</v>
      </c>
      <c r="D131" s="100">
        <f t="shared" si="7"/>
        <v>699.91</v>
      </c>
      <c r="E131" s="100">
        <f t="shared" si="9"/>
        <v>7617.7769853232039</v>
      </c>
      <c r="F131" s="100">
        <f t="shared" si="10"/>
        <v>8317.69</v>
      </c>
      <c r="G131" s="100">
        <f t="shared" si="8"/>
        <v>207738.66718673965</v>
      </c>
    </row>
    <row r="132" spans="1:7" x14ac:dyDescent="0.25">
      <c r="A132" s="98">
        <f t="shared" si="11"/>
        <v>47757</v>
      </c>
      <c r="B132" s="99">
        <v>118</v>
      </c>
      <c r="C132" s="83">
        <f t="shared" si="6"/>
        <v>207738.66718673965</v>
      </c>
      <c r="D132" s="100">
        <f t="shared" si="7"/>
        <v>675.15</v>
      </c>
      <c r="E132" s="100">
        <f t="shared" si="9"/>
        <v>7642.5347605255056</v>
      </c>
      <c r="F132" s="100">
        <f t="shared" si="10"/>
        <v>8317.69</v>
      </c>
      <c r="G132" s="100">
        <f t="shared" si="8"/>
        <v>200096.13242621414</v>
      </c>
    </row>
    <row r="133" spans="1:7" x14ac:dyDescent="0.25">
      <c r="A133" s="98">
        <f t="shared" si="11"/>
        <v>47788</v>
      </c>
      <c r="B133" s="99">
        <v>119</v>
      </c>
      <c r="C133" s="83">
        <f t="shared" si="6"/>
        <v>200096.13242621414</v>
      </c>
      <c r="D133" s="100">
        <f t="shared" si="7"/>
        <v>650.30999999999995</v>
      </c>
      <c r="E133" s="100">
        <f t="shared" si="9"/>
        <v>7667.3729984972115</v>
      </c>
      <c r="F133" s="100">
        <f t="shared" si="10"/>
        <v>8317.69</v>
      </c>
      <c r="G133" s="100">
        <f t="shared" si="8"/>
        <v>192428.75942771693</v>
      </c>
    </row>
    <row r="134" spans="1:7" x14ac:dyDescent="0.25">
      <c r="A134" s="98">
        <f t="shared" si="11"/>
        <v>47818</v>
      </c>
      <c r="B134" s="99">
        <v>120</v>
      </c>
      <c r="C134" s="83">
        <f t="shared" si="6"/>
        <v>192428.75942771693</v>
      </c>
      <c r="D134" s="100">
        <f t="shared" si="7"/>
        <v>625.39</v>
      </c>
      <c r="E134" s="100">
        <f t="shared" si="9"/>
        <v>7692.2919607423282</v>
      </c>
      <c r="F134" s="100">
        <f t="shared" si="10"/>
        <v>8317.69</v>
      </c>
      <c r="G134" s="100">
        <f t="shared" si="8"/>
        <v>184736.4674669746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workbookViewId="0">
      <selection activeCell="E8" sqref="E8"/>
    </sheetView>
  </sheetViews>
  <sheetFormatPr defaultColWidth="9.140625" defaultRowHeight="15" x14ac:dyDescent="0.25"/>
  <cols>
    <col min="1" max="1" width="9.140625" style="95"/>
    <col min="2" max="2" width="7.85546875" style="95" customWidth="1"/>
    <col min="3" max="3" width="14.7109375" style="95" customWidth="1"/>
    <col min="4" max="4" width="14.28515625" style="95" customWidth="1"/>
    <col min="5" max="7" width="14.7109375" style="95" customWidth="1"/>
    <col min="8" max="16384" width="9.140625" style="95"/>
  </cols>
  <sheetData>
    <row r="1" spans="1:13" x14ac:dyDescent="0.25">
      <c r="A1" s="77"/>
      <c r="B1" s="77"/>
      <c r="C1" s="77"/>
      <c r="D1" s="77"/>
      <c r="E1" s="77"/>
      <c r="F1" s="77"/>
      <c r="G1" s="78"/>
    </row>
    <row r="2" spans="1:13" x14ac:dyDescent="0.25">
      <c r="A2" s="77"/>
      <c r="B2" s="77"/>
      <c r="C2" s="77"/>
      <c r="D2" s="77"/>
      <c r="E2" s="77"/>
      <c r="F2" s="79"/>
      <c r="G2" s="80"/>
    </row>
    <row r="3" spans="1:13" x14ac:dyDescent="0.25">
      <c r="A3" s="77"/>
      <c r="B3" s="77"/>
      <c r="C3" s="77"/>
      <c r="D3" s="77"/>
      <c r="E3" s="77"/>
      <c r="F3" s="79"/>
      <c r="G3" s="80"/>
    </row>
    <row r="4" spans="1:13" ht="21" x14ac:dyDescent="0.35">
      <c r="A4" s="77"/>
      <c r="B4" s="132" t="s">
        <v>63</v>
      </c>
      <c r="C4" s="77"/>
      <c r="D4" s="77"/>
      <c r="E4" s="82"/>
      <c r="F4" s="133" t="str">
        <f>'Lisa 3'!D6</f>
        <v>Tiigi 9a, Narva</v>
      </c>
      <c r="G4" s="81"/>
      <c r="K4" s="114"/>
      <c r="L4" s="113"/>
    </row>
    <row r="5" spans="1:13" x14ac:dyDescent="0.25">
      <c r="A5" s="77"/>
      <c r="B5" s="77"/>
      <c r="C5" s="77"/>
      <c r="D5" s="77"/>
      <c r="E5" s="77"/>
      <c r="F5" s="83"/>
      <c r="G5" s="77"/>
      <c r="K5" s="112"/>
      <c r="L5" s="113"/>
    </row>
    <row r="6" spans="1:13" x14ac:dyDescent="0.25">
      <c r="A6" s="77"/>
      <c r="B6" s="170" t="s">
        <v>32</v>
      </c>
      <c r="C6" s="171"/>
      <c r="D6" s="172"/>
      <c r="E6" s="139">
        <v>44197</v>
      </c>
      <c r="F6" s="173"/>
      <c r="G6" s="77"/>
      <c r="K6" s="124"/>
      <c r="L6" s="124"/>
    </row>
    <row r="7" spans="1:13" x14ac:dyDescent="0.25">
      <c r="A7" s="77"/>
      <c r="B7" s="174" t="s">
        <v>33</v>
      </c>
      <c r="C7" s="79"/>
      <c r="D7" s="188"/>
      <c r="E7" s="131">
        <v>120</v>
      </c>
      <c r="F7" s="178" t="s">
        <v>21</v>
      </c>
      <c r="G7" s="77"/>
      <c r="K7" s="126"/>
      <c r="L7" s="126"/>
    </row>
    <row r="8" spans="1:13" x14ac:dyDescent="0.25">
      <c r="A8" s="77"/>
      <c r="B8" s="174" t="s">
        <v>61</v>
      </c>
      <c r="C8" s="79"/>
      <c r="D8" s="189">
        <f>E6-1</f>
        <v>44196</v>
      </c>
      <c r="E8" s="190">
        <v>30050</v>
      </c>
      <c r="F8" s="178" t="s">
        <v>35</v>
      </c>
      <c r="G8" s="77"/>
      <c r="K8" s="126"/>
      <c r="L8" s="126"/>
    </row>
    <row r="9" spans="1:13" x14ac:dyDescent="0.25">
      <c r="A9" s="77"/>
      <c r="B9" s="174" t="s">
        <v>62</v>
      </c>
      <c r="C9" s="79"/>
      <c r="D9" s="189">
        <f>EDATE(D8,E7)</f>
        <v>47848</v>
      </c>
      <c r="E9" s="190">
        <v>0</v>
      </c>
      <c r="F9" s="178" t="s">
        <v>35</v>
      </c>
      <c r="G9" s="128"/>
      <c r="K9" s="126"/>
      <c r="L9" s="126"/>
    </row>
    <row r="10" spans="1:13" x14ac:dyDescent="0.25">
      <c r="A10" s="77"/>
      <c r="B10" s="174" t="s">
        <v>36</v>
      </c>
      <c r="C10" s="79"/>
      <c r="D10" s="188"/>
      <c r="E10" s="191">
        <v>1</v>
      </c>
      <c r="F10" s="178"/>
      <c r="G10" s="77"/>
      <c r="K10" s="129"/>
      <c r="L10" s="129"/>
    </row>
    <row r="11" spans="1:13" x14ac:dyDescent="0.25">
      <c r="A11" s="77"/>
      <c r="B11" s="183" t="s">
        <v>59</v>
      </c>
      <c r="C11" s="184"/>
      <c r="D11" s="185"/>
      <c r="E11" s="186">
        <v>3.9E-2</v>
      </c>
      <c r="F11" s="187"/>
      <c r="G11" s="94"/>
      <c r="K11" s="126"/>
      <c r="L11" s="126"/>
      <c r="M11" s="129"/>
    </row>
    <row r="12" spans="1:13" x14ac:dyDescent="0.25">
      <c r="A12" s="77"/>
      <c r="B12" s="125"/>
      <c r="C12" s="99"/>
      <c r="E12" s="130"/>
      <c r="F12" s="125"/>
      <c r="G12" s="94"/>
      <c r="K12" s="126"/>
      <c r="L12" s="126"/>
      <c r="M12" s="129"/>
    </row>
    <row r="13" spans="1:13" x14ac:dyDescent="0.25">
      <c r="K13" s="126"/>
      <c r="L13" s="126"/>
      <c r="M13" s="129"/>
    </row>
    <row r="14" spans="1:13" ht="15.75" thickBot="1" x14ac:dyDescent="0.3">
      <c r="A14" s="97" t="s">
        <v>39</v>
      </c>
      <c r="B14" s="97" t="s">
        <v>40</v>
      </c>
      <c r="C14" s="97" t="s">
        <v>41</v>
      </c>
      <c r="D14" s="97" t="s">
        <v>42</v>
      </c>
      <c r="E14" s="97" t="s">
        <v>43</v>
      </c>
      <c r="F14" s="97" t="s">
        <v>44</v>
      </c>
      <c r="G14" s="97" t="s">
        <v>45</v>
      </c>
      <c r="K14" s="126"/>
      <c r="L14" s="126"/>
      <c r="M14" s="129"/>
    </row>
    <row r="15" spans="1:13" x14ac:dyDescent="0.25">
      <c r="A15" s="98">
        <f>E6</f>
        <v>44197</v>
      </c>
      <c r="B15" s="99">
        <v>1</v>
      </c>
      <c r="C15" s="83">
        <f>E8</f>
        <v>30050</v>
      </c>
      <c r="D15" s="100">
        <f>ROUND(C15*$E$11/12,2)</f>
        <v>97.66</v>
      </c>
      <c r="E15" s="100">
        <f>PPMT($E$11/12,B15,$E$7,-$E$8,$E$9,0)</f>
        <v>205.15302998755897</v>
      </c>
      <c r="F15" s="100">
        <f>ROUND(PMT($E$11/12,E7,-E8,E9),2)</f>
        <v>302.82</v>
      </c>
      <c r="G15" s="100">
        <f>C15-E15</f>
        <v>29844.846970012441</v>
      </c>
      <c r="K15" s="126"/>
      <c r="L15" s="126"/>
      <c r="M15" s="129"/>
    </row>
    <row r="16" spans="1:13" x14ac:dyDescent="0.25">
      <c r="A16" s="98">
        <f>EDATE(A15,1)</f>
        <v>44228</v>
      </c>
      <c r="B16" s="99">
        <v>2</v>
      </c>
      <c r="C16" s="83">
        <f>G15</f>
        <v>29844.846970012441</v>
      </c>
      <c r="D16" s="100">
        <f t="shared" ref="D16:D73" si="0">ROUND(C16*$E$11/12,2)</f>
        <v>97</v>
      </c>
      <c r="E16" s="100">
        <f>PPMT($E$11/12,B16,$E$7,-$E$8,$E$9,0)</f>
        <v>205.81977733501856</v>
      </c>
      <c r="F16" s="100">
        <f>F15</f>
        <v>302.82</v>
      </c>
      <c r="G16" s="100">
        <f t="shared" ref="G16:G73" si="1">C16-E16</f>
        <v>29639.027192677422</v>
      </c>
      <c r="K16" s="126"/>
      <c r="L16" s="126"/>
      <c r="M16" s="129"/>
    </row>
    <row r="17" spans="1:13" x14ac:dyDescent="0.25">
      <c r="A17" s="98">
        <f>EDATE(A16,1)</f>
        <v>44256</v>
      </c>
      <c r="B17" s="99">
        <v>3</v>
      </c>
      <c r="C17" s="83">
        <f>G16</f>
        <v>29639.027192677422</v>
      </c>
      <c r="D17" s="100">
        <f t="shared" si="0"/>
        <v>96.33</v>
      </c>
      <c r="E17" s="100">
        <f t="shared" ref="E17:E80" si="2">PPMT($E$11/12,B17,$E$7,-$E$8,$E$9,0)</f>
        <v>206.48869161135735</v>
      </c>
      <c r="F17" s="100">
        <f t="shared" ref="F17:F80" si="3">F16</f>
        <v>302.82</v>
      </c>
      <c r="G17" s="100">
        <f t="shared" si="1"/>
        <v>29432.538501066065</v>
      </c>
      <c r="K17" s="126"/>
      <c r="L17" s="126"/>
      <c r="M17" s="129"/>
    </row>
    <row r="18" spans="1:13" x14ac:dyDescent="0.25">
      <c r="A18" s="98">
        <f t="shared" ref="A18:A81" si="4">EDATE(A17,1)</f>
        <v>44287</v>
      </c>
      <c r="B18" s="99">
        <v>4</v>
      </c>
      <c r="C18" s="83">
        <f t="shared" ref="C18:C73" si="5">G17</f>
        <v>29432.538501066065</v>
      </c>
      <c r="D18" s="100">
        <f t="shared" si="0"/>
        <v>95.66</v>
      </c>
      <c r="E18" s="100">
        <f t="shared" si="2"/>
        <v>207.15977985909427</v>
      </c>
      <c r="F18" s="100">
        <f t="shared" si="3"/>
        <v>302.82</v>
      </c>
      <c r="G18" s="100">
        <f t="shared" si="1"/>
        <v>29225.378721206969</v>
      </c>
      <c r="K18" s="126"/>
      <c r="L18" s="126"/>
      <c r="M18" s="129"/>
    </row>
    <row r="19" spans="1:13" x14ac:dyDescent="0.25">
      <c r="A19" s="98">
        <f t="shared" si="4"/>
        <v>44317</v>
      </c>
      <c r="B19" s="99">
        <v>5</v>
      </c>
      <c r="C19" s="83">
        <f t="shared" si="5"/>
        <v>29225.378721206969</v>
      </c>
      <c r="D19" s="100">
        <f t="shared" si="0"/>
        <v>94.98</v>
      </c>
      <c r="E19" s="100">
        <f t="shared" si="2"/>
        <v>207.83304914363632</v>
      </c>
      <c r="F19" s="100">
        <f t="shared" si="3"/>
        <v>302.82</v>
      </c>
      <c r="G19" s="100">
        <f t="shared" si="1"/>
        <v>29017.545672063334</v>
      </c>
      <c r="K19" s="126"/>
      <c r="L19" s="126"/>
      <c r="M19" s="129"/>
    </row>
    <row r="20" spans="1:13" x14ac:dyDescent="0.25">
      <c r="A20" s="98">
        <f t="shared" si="4"/>
        <v>44348</v>
      </c>
      <c r="B20" s="99">
        <v>6</v>
      </c>
      <c r="C20" s="83">
        <f t="shared" si="5"/>
        <v>29017.545672063334</v>
      </c>
      <c r="D20" s="100">
        <f t="shared" si="0"/>
        <v>94.31</v>
      </c>
      <c r="E20" s="100">
        <f t="shared" si="2"/>
        <v>208.50850655335316</v>
      </c>
      <c r="F20" s="100">
        <f t="shared" si="3"/>
        <v>302.82</v>
      </c>
      <c r="G20" s="100">
        <f t="shared" si="1"/>
        <v>28809.037165509981</v>
      </c>
      <c r="K20" s="126"/>
      <c r="L20" s="126"/>
      <c r="M20" s="129"/>
    </row>
    <row r="21" spans="1:13" x14ac:dyDescent="0.25">
      <c r="A21" s="98">
        <f t="shared" si="4"/>
        <v>44378</v>
      </c>
      <c r="B21" s="99">
        <v>7</v>
      </c>
      <c r="C21" s="83">
        <f t="shared" si="5"/>
        <v>28809.037165509981</v>
      </c>
      <c r="D21" s="100">
        <f t="shared" si="0"/>
        <v>93.63</v>
      </c>
      <c r="E21" s="100">
        <f t="shared" si="2"/>
        <v>209.18615919965154</v>
      </c>
      <c r="F21" s="100">
        <f t="shared" si="3"/>
        <v>302.82</v>
      </c>
      <c r="G21" s="100">
        <f t="shared" si="1"/>
        <v>28599.851006310328</v>
      </c>
      <c r="K21" s="126"/>
      <c r="L21" s="126"/>
      <c r="M21" s="129"/>
    </row>
    <row r="22" spans="1:13" x14ac:dyDescent="0.25">
      <c r="A22" s="98">
        <f>EDATE(A21,1)</f>
        <v>44409</v>
      </c>
      <c r="B22" s="99">
        <v>8</v>
      </c>
      <c r="C22" s="83">
        <f t="shared" si="5"/>
        <v>28599.851006310328</v>
      </c>
      <c r="D22" s="100">
        <f t="shared" si="0"/>
        <v>92.95</v>
      </c>
      <c r="E22" s="100">
        <f t="shared" si="2"/>
        <v>209.86601421705041</v>
      </c>
      <c r="F22" s="100">
        <f t="shared" si="3"/>
        <v>302.82</v>
      </c>
      <c r="G22" s="100">
        <f t="shared" si="1"/>
        <v>28389.984992093276</v>
      </c>
      <c r="K22" s="126"/>
      <c r="L22" s="126"/>
      <c r="M22" s="129"/>
    </row>
    <row r="23" spans="1:13" x14ac:dyDescent="0.25">
      <c r="A23" s="98">
        <f t="shared" si="4"/>
        <v>44440</v>
      </c>
      <c r="B23" s="99">
        <v>9</v>
      </c>
      <c r="C23" s="83">
        <f t="shared" si="5"/>
        <v>28389.984992093276</v>
      </c>
      <c r="D23" s="100">
        <f t="shared" si="0"/>
        <v>92.27</v>
      </c>
      <c r="E23" s="100">
        <f t="shared" si="2"/>
        <v>210.54807876325583</v>
      </c>
      <c r="F23" s="100">
        <f t="shared" si="3"/>
        <v>302.82</v>
      </c>
      <c r="G23" s="100">
        <f t="shared" si="1"/>
        <v>28179.436913330021</v>
      </c>
      <c r="K23" s="126"/>
      <c r="L23" s="126"/>
      <c r="M23" s="129"/>
    </row>
    <row r="24" spans="1:13" x14ac:dyDescent="0.25">
      <c r="A24" s="98">
        <f t="shared" si="4"/>
        <v>44470</v>
      </c>
      <c r="B24" s="99">
        <v>10</v>
      </c>
      <c r="C24" s="83">
        <f t="shared" si="5"/>
        <v>28179.436913330021</v>
      </c>
      <c r="D24" s="100">
        <f t="shared" si="0"/>
        <v>91.58</v>
      </c>
      <c r="E24" s="100">
        <f t="shared" si="2"/>
        <v>211.23236001923641</v>
      </c>
      <c r="F24" s="100">
        <f t="shared" si="3"/>
        <v>302.82</v>
      </c>
      <c r="G24" s="100">
        <f t="shared" si="1"/>
        <v>27968.204553310785</v>
      </c>
      <c r="K24" s="126"/>
      <c r="L24" s="126"/>
      <c r="M24" s="129"/>
    </row>
    <row r="25" spans="1:13" x14ac:dyDescent="0.25">
      <c r="A25" s="98">
        <f t="shared" si="4"/>
        <v>44501</v>
      </c>
      <c r="B25" s="99">
        <v>11</v>
      </c>
      <c r="C25" s="83">
        <f t="shared" si="5"/>
        <v>27968.204553310785</v>
      </c>
      <c r="D25" s="100">
        <f t="shared" si="0"/>
        <v>90.9</v>
      </c>
      <c r="E25" s="100">
        <f t="shared" si="2"/>
        <v>211.91886518929891</v>
      </c>
      <c r="F25" s="100">
        <f t="shared" si="3"/>
        <v>302.82</v>
      </c>
      <c r="G25" s="100">
        <f t="shared" si="1"/>
        <v>27756.285688121487</v>
      </c>
    </row>
    <row r="26" spans="1:13" x14ac:dyDescent="0.25">
      <c r="A26" s="98">
        <f t="shared" si="4"/>
        <v>44531</v>
      </c>
      <c r="B26" s="99">
        <v>12</v>
      </c>
      <c r="C26" s="83">
        <f t="shared" si="5"/>
        <v>27756.285688121487</v>
      </c>
      <c r="D26" s="100">
        <f t="shared" si="0"/>
        <v>90.21</v>
      </c>
      <c r="E26" s="100">
        <f t="shared" si="2"/>
        <v>212.60760150116417</v>
      </c>
      <c r="F26" s="100">
        <f t="shared" si="3"/>
        <v>302.82</v>
      </c>
      <c r="G26" s="100">
        <f t="shared" si="1"/>
        <v>27543.678086620323</v>
      </c>
    </row>
    <row r="27" spans="1:13" x14ac:dyDescent="0.25">
      <c r="A27" s="98">
        <f t="shared" si="4"/>
        <v>44562</v>
      </c>
      <c r="B27" s="99">
        <v>13</v>
      </c>
      <c r="C27" s="83">
        <f t="shared" si="5"/>
        <v>27543.678086620323</v>
      </c>
      <c r="D27" s="100">
        <f t="shared" si="0"/>
        <v>89.52</v>
      </c>
      <c r="E27" s="100">
        <f t="shared" si="2"/>
        <v>213.29857620604295</v>
      </c>
      <c r="F27" s="100">
        <f t="shared" si="3"/>
        <v>302.82</v>
      </c>
      <c r="G27" s="100">
        <f t="shared" si="1"/>
        <v>27330.379510414281</v>
      </c>
    </row>
    <row r="28" spans="1:13" x14ac:dyDescent="0.25">
      <c r="A28" s="98">
        <f t="shared" si="4"/>
        <v>44593</v>
      </c>
      <c r="B28" s="99">
        <v>14</v>
      </c>
      <c r="C28" s="83">
        <f t="shared" si="5"/>
        <v>27330.379510414281</v>
      </c>
      <c r="D28" s="100">
        <f t="shared" si="0"/>
        <v>88.82</v>
      </c>
      <c r="E28" s="100">
        <f t="shared" si="2"/>
        <v>213.99179657871258</v>
      </c>
      <c r="F28" s="100">
        <f t="shared" si="3"/>
        <v>302.82</v>
      </c>
      <c r="G28" s="100">
        <f t="shared" si="1"/>
        <v>27116.387713835567</v>
      </c>
    </row>
    <row r="29" spans="1:13" x14ac:dyDescent="0.25">
      <c r="A29" s="98">
        <f t="shared" si="4"/>
        <v>44621</v>
      </c>
      <c r="B29" s="99">
        <v>15</v>
      </c>
      <c r="C29" s="83">
        <f t="shared" si="5"/>
        <v>27116.387713835567</v>
      </c>
      <c r="D29" s="100">
        <f t="shared" si="0"/>
        <v>88.13</v>
      </c>
      <c r="E29" s="100">
        <f t="shared" si="2"/>
        <v>214.68726991759337</v>
      </c>
      <c r="F29" s="100">
        <f t="shared" si="3"/>
        <v>302.82</v>
      </c>
      <c r="G29" s="100">
        <f t="shared" si="1"/>
        <v>26901.700443917973</v>
      </c>
    </row>
    <row r="30" spans="1:13" x14ac:dyDescent="0.25">
      <c r="A30" s="98">
        <f t="shared" si="4"/>
        <v>44652</v>
      </c>
      <c r="B30" s="99">
        <v>16</v>
      </c>
      <c r="C30" s="83">
        <f t="shared" si="5"/>
        <v>26901.700443917973</v>
      </c>
      <c r="D30" s="100">
        <f t="shared" si="0"/>
        <v>87.43</v>
      </c>
      <c r="E30" s="100">
        <f t="shared" si="2"/>
        <v>215.38500354482557</v>
      </c>
      <c r="F30" s="100">
        <f t="shared" si="3"/>
        <v>302.82</v>
      </c>
      <c r="G30" s="100">
        <f t="shared" si="1"/>
        <v>26686.315440373146</v>
      </c>
    </row>
    <row r="31" spans="1:13" x14ac:dyDescent="0.25">
      <c r="A31" s="98">
        <f t="shared" si="4"/>
        <v>44682</v>
      </c>
      <c r="B31" s="99">
        <v>17</v>
      </c>
      <c r="C31" s="83">
        <f t="shared" si="5"/>
        <v>26686.315440373146</v>
      </c>
      <c r="D31" s="100">
        <f t="shared" si="0"/>
        <v>86.73</v>
      </c>
      <c r="E31" s="100">
        <f t="shared" si="2"/>
        <v>216.08500480634626</v>
      </c>
      <c r="F31" s="100">
        <f t="shared" si="3"/>
        <v>302.82</v>
      </c>
      <c r="G31" s="100">
        <f t="shared" si="1"/>
        <v>26470.230435566798</v>
      </c>
    </row>
    <row r="32" spans="1:13" x14ac:dyDescent="0.25">
      <c r="A32" s="98">
        <f t="shared" si="4"/>
        <v>44713</v>
      </c>
      <c r="B32" s="99">
        <v>18</v>
      </c>
      <c r="C32" s="83">
        <f t="shared" si="5"/>
        <v>26470.230435566798</v>
      </c>
      <c r="D32" s="100">
        <f t="shared" si="0"/>
        <v>86.03</v>
      </c>
      <c r="E32" s="100">
        <f t="shared" si="2"/>
        <v>216.78728107196687</v>
      </c>
      <c r="F32" s="100">
        <f t="shared" si="3"/>
        <v>302.82</v>
      </c>
      <c r="G32" s="100">
        <f t="shared" si="1"/>
        <v>26253.443154494831</v>
      </c>
    </row>
    <row r="33" spans="1:7" x14ac:dyDescent="0.25">
      <c r="A33" s="98">
        <f t="shared" si="4"/>
        <v>44743</v>
      </c>
      <c r="B33" s="99">
        <v>19</v>
      </c>
      <c r="C33" s="83">
        <f t="shared" si="5"/>
        <v>26253.443154494831</v>
      </c>
      <c r="D33" s="100">
        <f t="shared" si="0"/>
        <v>85.32</v>
      </c>
      <c r="E33" s="100">
        <f t="shared" si="2"/>
        <v>217.49183973545078</v>
      </c>
      <c r="F33" s="100">
        <f t="shared" si="3"/>
        <v>302.82</v>
      </c>
      <c r="G33" s="100">
        <f t="shared" si="1"/>
        <v>26035.951314759379</v>
      </c>
    </row>
    <row r="34" spans="1:7" x14ac:dyDescent="0.25">
      <c r="A34" s="98">
        <f t="shared" si="4"/>
        <v>44774</v>
      </c>
      <c r="B34" s="99">
        <v>20</v>
      </c>
      <c r="C34" s="83">
        <f t="shared" si="5"/>
        <v>26035.951314759379</v>
      </c>
      <c r="D34" s="100">
        <f t="shared" si="0"/>
        <v>84.62</v>
      </c>
      <c r="E34" s="100">
        <f t="shared" si="2"/>
        <v>218.19868821459099</v>
      </c>
      <c r="F34" s="100">
        <f t="shared" si="3"/>
        <v>302.82</v>
      </c>
      <c r="G34" s="100">
        <f t="shared" si="1"/>
        <v>25817.752626544789</v>
      </c>
    </row>
    <row r="35" spans="1:7" x14ac:dyDescent="0.25">
      <c r="A35" s="98">
        <f t="shared" si="4"/>
        <v>44805</v>
      </c>
      <c r="B35" s="99">
        <v>21</v>
      </c>
      <c r="C35" s="83">
        <f t="shared" si="5"/>
        <v>25817.752626544789</v>
      </c>
      <c r="D35" s="100">
        <f t="shared" si="0"/>
        <v>83.91</v>
      </c>
      <c r="E35" s="100">
        <f t="shared" si="2"/>
        <v>218.90783395128838</v>
      </c>
      <c r="F35" s="100">
        <f t="shared" si="3"/>
        <v>302.82</v>
      </c>
      <c r="G35" s="100">
        <f t="shared" si="1"/>
        <v>25598.8447925935</v>
      </c>
    </row>
    <row r="36" spans="1:7" x14ac:dyDescent="0.25">
      <c r="A36" s="98">
        <f t="shared" si="4"/>
        <v>44835</v>
      </c>
      <c r="B36" s="99">
        <v>22</v>
      </c>
      <c r="C36" s="83">
        <f t="shared" si="5"/>
        <v>25598.8447925935</v>
      </c>
      <c r="D36" s="100">
        <f t="shared" si="0"/>
        <v>83.2</v>
      </c>
      <c r="E36" s="100">
        <f t="shared" si="2"/>
        <v>219.6192844116301</v>
      </c>
      <c r="F36" s="100">
        <f t="shared" si="3"/>
        <v>302.82</v>
      </c>
      <c r="G36" s="100">
        <f t="shared" si="1"/>
        <v>25379.225508181869</v>
      </c>
    </row>
    <row r="37" spans="1:7" x14ac:dyDescent="0.25">
      <c r="A37" s="98">
        <f t="shared" si="4"/>
        <v>44866</v>
      </c>
      <c r="B37" s="99">
        <v>23</v>
      </c>
      <c r="C37" s="83">
        <f t="shared" si="5"/>
        <v>25379.225508181869</v>
      </c>
      <c r="D37" s="100">
        <f t="shared" si="0"/>
        <v>82.48</v>
      </c>
      <c r="E37" s="100">
        <f t="shared" si="2"/>
        <v>220.33304708596788</v>
      </c>
      <c r="F37" s="100">
        <f t="shared" si="3"/>
        <v>302.82</v>
      </c>
      <c r="G37" s="100">
        <f t="shared" si="1"/>
        <v>25158.8924610959</v>
      </c>
    </row>
    <row r="38" spans="1:7" x14ac:dyDescent="0.25">
      <c r="A38" s="98">
        <f t="shared" si="4"/>
        <v>44896</v>
      </c>
      <c r="B38" s="99">
        <v>24</v>
      </c>
      <c r="C38" s="83">
        <f t="shared" si="5"/>
        <v>25158.8924610959</v>
      </c>
      <c r="D38" s="100">
        <f t="shared" si="0"/>
        <v>81.77</v>
      </c>
      <c r="E38" s="100">
        <f t="shared" si="2"/>
        <v>221.04912948899727</v>
      </c>
      <c r="F38" s="100">
        <f t="shared" si="3"/>
        <v>302.82</v>
      </c>
      <c r="G38" s="100">
        <f t="shared" si="1"/>
        <v>24937.843331606902</v>
      </c>
    </row>
    <row r="39" spans="1:7" x14ac:dyDescent="0.25">
      <c r="A39" s="98">
        <f t="shared" si="4"/>
        <v>44927</v>
      </c>
      <c r="B39" s="99">
        <v>25</v>
      </c>
      <c r="C39" s="83">
        <f t="shared" si="5"/>
        <v>24937.843331606902</v>
      </c>
      <c r="D39" s="100">
        <f t="shared" si="0"/>
        <v>81.05</v>
      </c>
      <c r="E39" s="100">
        <f t="shared" si="2"/>
        <v>221.76753915983656</v>
      </c>
      <c r="F39" s="100">
        <f t="shared" si="3"/>
        <v>302.82</v>
      </c>
      <c r="G39" s="100">
        <f t="shared" si="1"/>
        <v>24716.075792447067</v>
      </c>
    </row>
    <row r="40" spans="1:7" x14ac:dyDescent="0.25">
      <c r="A40" s="98">
        <f t="shared" si="4"/>
        <v>44958</v>
      </c>
      <c r="B40" s="99">
        <v>26</v>
      </c>
      <c r="C40" s="83">
        <f t="shared" si="5"/>
        <v>24716.075792447067</v>
      </c>
      <c r="D40" s="100">
        <f t="shared" si="0"/>
        <v>80.33</v>
      </c>
      <c r="E40" s="100">
        <f t="shared" si="2"/>
        <v>222.488283662106</v>
      </c>
      <c r="F40" s="100">
        <f t="shared" si="3"/>
        <v>302.82</v>
      </c>
      <c r="G40" s="100">
        <f t="shared" si="1"/>
        <v>24493.58750878496</v>
      </c>
    </row>
    <row r="41" spans="1:7" x14ac:dyDescent="0.25">
      <c r="A41" s="98">
        <f t="shared" si="4"/>
        <v>44986</v>
      </c>
      <c r="B41" s="99">
        <v>27</v>
      </c>
      <c r="C41" s="83">
        <f t="shared" si="5"/>
        <v>24493.58750878496</v>
      </c>
      <c r="D41" s="100">
        <f t="shared" si="0"/>
        <v>79.599999999999994</v>
      </c>
      <c r="E41" s="100">
        <f t="shared" si="2"/>
        <v>223.21137058400782</v>
      </c>
      <c r="F41" s="100">
        <f t="shared" si="3"/>
        <v>302.82</v>
      </c>
      <c r="G41" s="100">
        <f t="shared" si="1"/>
        <v>24270.376138200951</v>
      </c>
    </row>
    <row r="42" spans="1:7" x14ac:dyDescent="0.25">
      <c r="A42" s="98">
        <f t="shared" si="4"/>
        <v>45017</v>
      </c>
      <c r="B42" s="99">
        <v>28</v>
      </c>
      <c r="C42" s="83">
        <f t="shared" si="5"/>
        <v>24270.376138200951</v>
      </c>
      <c r="D42" s="100">
        <f t="shared" si="0"/>
        <v>78.88</v>
      </c>
      <c r="E42" s="100">
        <f t="shared" si="2"/>
        <v>223.93680753840582</v>
      </c>
      <c r="F42" s="100">
        <f t="shared" si="3"/>
        <v>302.82</v>
      </c>
      <c r="G42" s="100">
        <f t="shared" si="1"/>
        <v>24046.439330662546</v>
      </c>
    </row>
    <row r="43" spans="1:7" x14ac:dyDescent="0.25">
      <c r="A43" s="98">
        <f t="shared" si="4"/>
        <v>45047</v>
      </c>
      <c r="B43" s="99">
        <v>29</v>
      </c>
      <c r="C43" s="83">
        <f t="shared" si="5"/>
        <v>24046.439330662546</v>
      </c>
      <c r="D43" s="100">
        <f t="shared" si="0"/>
        <v>78.150000000000006</v>
      </c>
      <c r="E43" s="100">
        <f t="shared" si="2"/>
        <v>224.66460216290568</v>
      </c>
      <c r="F43" s="100">
        <f t="shared" si="3"/>
        <v>302.82</v>
      </c>
      <c r="G43" s="100">
        <f t="shared" si="1"/>
        <v>23821.77472849964</v>
      </c>
    </row>
    <row r="44" spans="1:7" x14ac:dyDescent="0.25">
      <c r="A44" s="98">
        <f t="shared" si="4"/>
        <v>45078</v>
      </c>
      <c r="B44" s="99">
        <v>30</v>
      </c>
      <c r="C44" s="83">
        <f t="shared" si="5"/>
        <v>23821.77472849964</v>
      </c>
      <c r="D44" s="100">
        <f t="shared" si="0"/>
        <v>77.42</v>
      </c>
      <c r="E44" s="100">
        <f t="shared" si="2"/>
        <v>225.39476211993514</v>
      </c>
      <c r="F44" s="100">
        <f t="shared" si="3"/>
        <v>302.82</v>
      </c>
      <c r="G44" s="100">
        <f t="shared" si="1"/>
        <v>23596.379966379704</v>
      </c>
    </row>
    <row r="45" spans="1:7" x14ac:dyDescent="0.25">
      <c r="A45" s="98">
        <f t="shared" si="4"/>
        <v>45108</v>
      </c>
      <c r="B45" s="99">
        <v>31</v>
      </c>
      <c r="C45" s="83">
        <f t="shared" si="5"/>
        <v>23596.379966379704</v>
      </c>
      <c r="D45" s="100">
        <f t="shared" si="0"/>
        <v>76.69</v>
      </c>
      <c r="E45" s="100">
        <f t="shared" si="2"/>
        <v>226.12729509682492</v>
      </c>
      <c r="F45" s="100">
        <f t="shared" si="3"/>
        <v>302.82</v>
      </c>
      <c r="G45" s="100">
        <f t="shared" si="1"/>
        <v>23370.25267128288</v>
      </c>
    </row>
    <row r="46" spans="1:7" x14ac:dyDescent="0.25">
      <c r="A46" s="98">
        <f t="shared" si="4"/>
        <v>45139</v>
      </c>
      <c r="B46" s="99">
        <v>32</v>
      </c>
      <c r="C46" s="83">
        <f t="shared" si="5"/>
        <v>23370.25267128288</v>
      </c>
      <c r="D46" s="100">
        <f t="shared" si="0"/>
        <v>75.95</v>
      </c>
      <c r="E46" s="100">
        <f t="shared" si="2"/>
        <v>226.86220880588959</v>
      </c>
      <c r="F46" s="100">
        <f t="shared" si="3"/>
        <v>302.82</v>
      </c>
      <c r="G46" s="100">
        <f t="shared" si="1"/>
        <v>23143.390462476989</v>
      </c>
    </row>
    <row r="47" spans="1:7" x14ac:dyDescent="0.25">
      <c r="A47" s="98">
        <f t="shared" si="4"/>
        <v>45170</v>
      </c>
      <c r="B47" s="99">
        <v>33</v>
      </c>
      <c r="C47" s="83">
        <f t="shared" si="5"/>
        <v>23143.390462476989</v>
      </c>
      <c r="D47" s="100">
        <f t="shared" si="0"/>
        <v>75.22</v>
      </c>
      <c r="E47" s="100">
        <f t="shared" si="2"/>
        <v>227.59951098450875</v>
      </c>
      <c r="F47" s="100">
        <f t="shared" si="3"/>
        <v>302.82</v>
      </c>
      <c r="G47" s="100">
        <f t="shared" si="1"/>
        <v>22915.79095149248</v>
      </c>
    </row>
    <row r="48" spans="1:7" x14ac:dyDescent="0.25">
      <c r="A48" s="98">
        <f t="shared" si="4"/>
        <v>45200</v>
      </c>
      <c r="B48" s="99">
        <v>34</v>
      </c>
      <c r="C48" s="83">
        <f t="shared" si="5"/>
        <v>22915.79095149248</v>
      </c>
      <c r="D48" s="100">
        <f t="shared" si="0"/>
        <v>74.48</v>
      </c>
      <c r="E48" s="100">
        <f t="shared" si="2"/>
        <v>228.3392093952084</v>
      </c>
      <c r="F48" s="100">
        <f t="shared" si="3"/>
        <v>302.82</v>
      </c>
      <c r="G48" s="100">
        <f t="shared" si="1"/>
        <v>22687.45174209727</v>
      </c>
    </row>
    <row r="49" spans="1:7" x14ac:dyDescent="0.25">
      <c r="A49" s="98">
        <f t="shared" si="4"/>
        <v>45231</v>
      </c>
      <c r="B49" s="99">
        <v>35</v>
      </c>
      <c r="C49" s="83">
        <f t="shared" si="5"/>
        <v>22687.45174209727</v>
      </c>
      <c r="D49" s="100">
        <f t="shared" si="0"/>
        <v>73.73</v>
      </c>
      <c r="E49" s="100">
        <f t="shared" si="2"/>
        <v>229.08131182574286</v>
      </c>
      <c r="F49" s="100">
        <f t="shared" si="3"/>
        <v>302.82</v>
      </c>
      <c r="G49" s="100">
        <f t="shared" si="1"/>
        <v>22458.370430271527</v>
      </c>
    </row>
    <row r="50" spans="1:7" x14ac:dyDescent="0.25">
      <c r="A50" s="98">
        <f t="shared" si="4"/>
        <v>45261</v>
      </c>
      <c r="B50" s="99">
        <v>36</v>
      </c>
      <c r="C50" s="83">
        <f t="shared" si="5"/>
        <v>22458.370430271527</v>
      </c>
      <c r="D50" s="100">
        <f t="shared" si="0"/>
        <v>72.989999999999995</v>
      </c>
      <c r="E50" s="100">
        <f t="shared" si="2"/>
        <v>229.8258260891765</v>
      </c>
      <c r="F50" s="100">
        <f t="shared" si="3"/>
        <v>302.82</v>
      </c>
      <c r="G50" s="100">
        <f t="shared" si="1"/>
        <v>22228.544604182349</v>
      </c>
    </row>
    <row r="51" spans="1:7" x14ac:dyDescent="0.25">
      <c r="A51" s="98">
        <f t="shared" si="4"/>
        <v>45292</v>
      </c>
      <c r="B51" s="99">
        <v>37</v>
      </c>
      <c r="C51" s="83">
        <f t="shared" si="5"/>
        <v>22228.544604182349</v>
      </c>
      <c r="D51" s="100">
        <f t="shared" si="0"/>
        <v>72.239999999999995</v>
      </c>
      <c r="E51" s="100">
        <f t="shared" si="2"/>
        <v>230.57276002396631</v>
      </c>
      <c r="F51" s="100">
        <f t="shared" si="3"/>
        <v>302.82</v>
      </c>
      <c r="G51" s="100">
        <f t="shared" si="1"/>
        <v>21997.971844158383</v>
      </c>
    </row>
    <row r="52" spans="1:7" x14ac:dyDescent="0.25">
      <c r="A52" s="98">
        <f t="shared" si="4"/>
        <v>45323</v>
      </c>
      <c r="B52" s="99">
        <v>38</v>
      </c>
      <c r="C52" s="83">
        <f t="shared" si="5"/>
        <v>21997.971844158383</v>
      </c>
      <c r="D52" s="100">
        <f t="shared" si="0"/>
        <v>71.489999999999995</v>
      </c>
      <c r="E52" s="100">
        <f t="shared" si="2"/>
        <v>231.32212149404418</v>
      </c>
      <c r="F52" s="100">
        <f t="shared" si="3"/>
        <v>302.82</v>
      </c>
      <c r="G52" s="100">
        <f t="shared" si="1"/>
        <v>21766.649722664337</v>
      </c>
    </row>
    <row r="53" spans="1:7" x14ac:dyDescent="0.25">
      <c r="A53" s="98">
        <f t="shared" si="4"/>
        <v>45352</v>
      </c>
      <c r="B53" s="99">
        <v>39</v>
      </c>
      <c r="C53" s="83">
        <f t="shared" si="5"/>
        <v>21766.649722664337</v>
      </c>
      <c r="D53" s="100">
        <f t="shared" si="0"/>
        <v>70.739999999999995</v>
      </c>
      <c r="E53" s="100">
        <f t="shared" si="2"/>
        <v>232.07391838889981</v>
      </c>
      <c r="F53" s="100">
        <f t="shared" si="3"/>
        <v>302.82</v>
      </c>
      <c r="G53" s="100">
        <f t="shared" si="1"/>
        <v>21534.575804275439</v>
      </c>
    </row>
    <row r="54" spans="1:7" x14ac:dyDescent="0.25">
      <c r="A54" s="98">
        <f t="shared" si="4"/>
        <v>45383</v>
      </c>
      <c r="B54" s="99">
        <v>40</v>
      </c>
      <c r="C54" s="83">
        <f t="shared" si="5"/>
        <v>21534.575804275439</v>
      </c>
      <c r="D54" s="100">
        <f t="shared" si="0"/>
        <v>69.989999999999995</v>
      </c>
      <c r="E54" s="100">
        <f t="shared" si="2"/>
        <v>232.82815862366377</v>
      </c>
      <c r="F54" s="100">
        <f t="shared" si="3"/>
        <v>302.82</v>
      </c>
      <c r="G54" s="100">
        <f t="shared" si="1"/>
        <v>21301.747645651776</v>
      </c>
    </row>
    <row r="55" spans="1:7" x14ac:dyDescent="0.25">
      <c r="A55" s="98">
        <f t="shared" si="4"/>
        <v>45413</v>
      </c>
      <c r="B55" s="99">
        <v>41</v>
      </c>
      <c r="C55" s="83">
        <f t="shared" si="5"/>
        <v>21301.747645651776</v>
      </c>
      <c r="D55" s="100">
        <f t="shared" si="0"/>
        <v>69.23</v>
      </c>
      <c r="E55" s="100">
        <f t="shared" si="2"/>
        <v>233.58485013919065</v>
      </c>
      <c r="F55" s="100">
        <f t="shared" si="3"/>
        <v>302.82</v>
      </c>
      <c r="G55" s="100">
        <f t="shared" si="1"/>
        <v>21068.162795512584</v>
      </c>
    </row>
    <row r="56" spans="1:7" x14ac:dyDescent="0.25">
      <c r="A56" s="98">
        <f t="shared" si="4"/>
        <v>45444</v>
      </c>
      <c r="B56" s="99">
        <v>42</v>
      </c>
      <c r="C56" s="83">
        <f t="shared" si="5"/>
        <v>21068.162795512584</v>
      </c>
      <c r="D56" s="100">
        <f t="shared" si="0"/>
        <v>68.47</v>
      </c>
      <c r="E56" s="100">
        <f t="shared" si="2"/>
        <v>234.34400090214302</v>
      </c>
      <c r="F56" s="100">
        <f t="shared" si="3"/>
        <v>302.82</v>
      </c>
      <c r="G56" s="100">
        <f t="shared" si="1"/>
        <v>20833.818794610441</v>
      </c>
    </row>
    <row r="57" spans="1:7" x14ac:dyDescent="0.25">
      <c r="A57" s="98">
        <f t="shared" si="4"/>
        <v>45474</v>
      </c>
      <c r="B57" s="99">
        <v>43</v>
      </c>
      <c r="C57" s="83">
        <f t="shared" si="5"/>
        <v>20833.818794610441</v>
      </c>
      <c r="D57" s="100">
        <f t="shared" si="0"/>
        <v>67.709999999999994</v>
      </c>
      <c r="E57" s="100">
        <f t="shared" si="2"/>
        <v>235.10561890507498</v>
      </c>
      <c r="F57" s="100">
        <f t="shared" si="3"/>
        <v>302.82</v>
      </c>
      <c r="G57" s="100">
        <f t="shared" si="1"/>
        <v>20598.713175705365</v>
      </c>
    </row>
    <row r="58" spans="1:7" x14ac:dyDescent="0.25">
      <c r="A58" s="98">
        <f t="shared" si="4"/>
        <v>45505</v>
      </c>
      <c r="B58" s="99">
        <v>44</v>
      </c>
      <c r="C58" s="83">
        <f t="shared" si="5"/>
        <v>20598.713175705365</v>
      </c>
      <c r="D58" s="100">
        <f t="shared" si="0"/>
        <v>66.95</v>
      </c>
      <c r="E58" s="100">
        <f t="shared" si="2"/>
        <v>235.86971216651651</v>
      </c>
      <c r="F58" s="100">
        <f t="shared" si="3"/>
        <v>302.82</v>
      </c>
      <c r="G58" s="100">
        <f t="shared" si="1"/>
        <v>20362.843463538848</v>
      </c>
    </row>
    <row r="59" spans="1:7" x14ac:dyDescent="0.25">
      <c r="A59" s="98">
        <f t="shared" si="4"/>
        <v>45536</v>
      </c>
      <c r="B59" s="99">
        <v>45</v>
      </c>
      <c r="C59" s="83">
        <f t="shared" si="5"/>
        <v>20362.843463538848</v>
      </c>
      <c r="D59" s="100">
        <f t="shared" si="0"/>
        <v>66.180000000000007</v>
      </c>
      <c r="E59" s="100">
        <f t="shared" si="2"/>
        <v>236.63628873105765</v>
      </c>
      <c r="F59" s="100">
        <f t="shared" si="3"/>
        <v>302.82</v>
      </c>
      <c r="G59" s="100">
        <f t="shared" si="1"/>
        <v>20126.207174807791</v>
      </c>
    </row>
    <row r="60" spans="1:7" x14ac:dyDescent="0.25">
      <c r="A60" s="98">
        <f t="shared" si="4"/>
        <v>45566</v>
      </c>
      <c r="B60" s="99">
        <v>46</v>
      </c>
      <c r="C60" s="83">
        <f t="shared" si="5"/>
        <v>20126.207174807791</v>
      </c>
      <c r="D60" s="100">
        <f t="shared" si="0"/>
        <v>65.41</v>
      </c>
      <c r="E60" s="100">
        <f t="shared" si="2"/>
        <v>237.40535666943362</v>
      </c>
      <c r="F60" s="100">
        <f t="shared" si="3"/>
        <v>302.82</v>
      </c>
      <c r="G60" s="100">
        <f t="shared" si="1"/>
        <v>19888.801818138356</v>
      </c>
    </row>
    <row r="61" spans="1:7" x14ac:dyDescent="0.25">
      <c r="A61" s="98">
        <f t="shared" si="4"/>
        <v>45597</v>
      </c>
      <c r="B61" s="99">
        <v>47</v>
      </c>
      <c r="C61" s="83">
        <f t="shared" si="5"/>
        <v>19888.801818138356</v>
      </c>
      <c r="D61" s="100">
        <f t="shared" si="0"/>
        <v>64.64</v>
      </c>
      <c r="E61" s="100">
        <f t="shared" si="2"/>
        <v>238.17692407860929</v>
      </c>
      <c r="F61" s="100">
        <f t="shared" si="3"/>
        <v>302.82</v>
      </c>
      <c r="G61" s="100">
        <f t="shared" si="1"/>
        <v>19650.624894059747</v>
      </c>
    </row>
    <row r="62" spans="1:7" x14ac:dyDescent="0.25">
      <c r="A62" s="98">
        <f t="shared" si="4"/>
        <v>45627</v>
      </c>
      <c r="B62" s="99">
        <v>48</v>
      </c>
      <c r="C62" s="83">
        <f t="shared" si="5"/>
        <v>19650.624894059747</v>
      </c>
      <c r="D62" s="100">
        <f t="shared" si="0"/>
        <v>63.86</v>
      </c>
      <c r="E62" s="100">
        <f t="shared" si="2"/>
        <v>238.95099908186475</v>
      </c>
      <c r="F62" s="100">
        <f t="shared" si="3"/>
        <v>302.82</v>
      </c>
      <c r="G62" s="100">
        <f t="shared" si="1"/>
        <v>19411.673894977881</v>
      </c>
    </row>
    <row r="63" spans="1:7" x14ac:dyDescent="0.25">
      <c r="A63" s="98">
        <f t="shared" si="4"/>
        <v>45658</v>
      </c>
      <c r="B63" s="99">
        <v>49</v>
      </c>
      <c r="C63" s="83">
        <f t="shared" si="5"/>
        <v>19411.673894977881</v>
      </c>
      <c r="D63" s="100">
        <f t="shared" si="0"/>
        <v>63.09</v>
      </c>
      <c r="E63" s="100">
        <f t="shared" si="2"/>
        <v>239.72758982888081</v>
      </c>
      <c r="F63" s="100">
        <f t="shared" si="3"/>
        <v>302.82</v>
      </c>
      <c r="G63" s="100">
        <f t="shared" si="1"/>
        <v>19171.946305149002</v>
      </c>
    </row>
    <row r="64" spans="1:7" x14ac:dyDescent="0.25">
      <c r="A64" s="98">
        <f t="shared" si="4"/>
        <v>45689</v>
      </c>
      <c r="B64" s="99">
        <v>50</v>
      </c>
      <c r="C64" s="83">
        <f t="shared" si="5"/>
        <v>19171.946305149002</v>
      </c>
      <c r="D64" s="100">
        <f t="shared" si="0"/>
        <v>62.31</v>
      </c>
      <c r="E64" s="100">
        <f t="shared" si="2"/>
        <v>240.50670449582466</v>
      </c>
      <c r="F64" s="100">
        <f t="shared" si="3"/>
        <v>302.82</v>
      </c>
      <c r="G64" s="100">
        <f t="shared" si="1"/>
        <v>18931.439600653179</v>
      </c>
    </row>
    <row r="65" spans="1:7" x14ac:dyDescent="0.25">
      <c r="A65" s="98">
        <f t="shared" si="4"/>
        <v>45717</v>
      </c>
      <c r="B65" s="99">
        <v>51</v>
      </c>
      <c r="C65" s="83">
        <f t="shared" si="5"/>
        <v>18931.439600653179</v>
      </c>
      <c r="D65" s="100">
        <f t="shared" si="0"/>
        <v>61.53</v>
      </c>
      <c r="E65" s="100">
        <f t="shared" si="2"/>
        <v>241.28835128543611</v>
      </c>
      <c r="F65" s="100">
        <f t="shared" si="3"/>
        <v>302.82</v>
      </c>
      <c r="G65" s="100">
        <f t="shared" si="1"/>
        <v>18690.151249367744</v>
      </c>
    </row>
    <row r="66" spans="1:7" x14ac:dyDescent="0.25">
      <c r="A66" s="98">
        <f t="shared" si="4"/>
        <v>45748</v>
      </c>
      <c r="B66" s="99">
        <v>52</v>
      </c>
      <c r="C66" s="83">
        <f t="shared" si="5"/>
        <v>18690.151249367744</v>
      </c>
      <c r="D66" s="100">
        <f t="shared" si="0"/>
        <v>60.74</v>
      </c>
      <c r="E66" s="100">
        <f t="shared" si="2"/>
        <v>242.07253842711376</v>
      </c>
      <c r="F66" s="100">
        <f t="shared" si="3"/>
        <v>302.82</v>
      </c>
      <c r="G66" s="100">
        <f t="shared" si="1"/>
        <v>18448.07871094063</v>
      </c>
    </row>
    <row r="67" spans="1:7" x14ac:dyDescent="0.25">
      <c r="A67" s="98">
        <f t="shared" si="4"/>
        <v>45778</v>
      </c>
      <c r="B67" s="99">
        <v>53</v>
      </c>
      <c r="C67" s="83">
        <f t="shared" si="5"/>
        <v>18448.07871094063</v>
      </c>
      <c r="D67" s="100">
        <f t="shared" si="0"/>
        <v>59.96</v>
      </c>
      <c r="E67" s="100">
        <f t="shared" si="2"/>
        <v>242.85927417700191</v>
      </c>
      <c r="F67" s="100">
        <f t="shared" si="3"/>
        <v>302.82</v>
      </c>
      <c r="G67" s="100">
        <f t="shared" si="1"/>
        <v>18205.219436763629</v>
      </c>
    </row>
    <row r="68" spans="1:7" x14ac:dyDescent="0.25">
      <c r="A68" s="98">
        <f t="shared" si="4"/>
        <v>45809</v>
      </c>
      <c r="B68" s="99">
        <v>54</v>
      </c>
      <c r="C68" s="83">
        <f t="shared" si="5"/>
        <v>18205.219436763629</v>
      </c>
      <c r="D68" s="100">
        <f t="shared" si="0"/>
        <v>59.17</v>
      </c>
      <c r="E68" s="100">
        <f t="shared" si="2"/>
        <v>243.64856681807714</v>
      </c>
      <c r="F68" s="100">
        <f t="shared" si="3"/>
        <v>302.82</v>
      </c>
      <c r="G68" s="100">
        <f t="shared" si="1"/>
        <v>17961.570869945554</v>
      </c>
    </row>
    <row r="69" spans="1:7" x14ac:dyDescent="0.25">
      <c r="A69" s="98">
        <f t="shared" si="4"/>
        <v>45839</v>
      </c>
      <c r="B69" s="99">
        <v>55</v>
      </c>
      <c r="C69" s="83">
        <f t="shared" si="5"/>
        <v>17961.570869945554</v>
      </c>
      <c r="D69" s="100">
        <f t="shared" si="0"/>
        <v>58.38</v>
      </c>
      <c r="E69" s="100">
        <f t="shared" si="2"/>
        <v>244.44042466023592</v>
      </c>
      <c r="F69" s="100">
        <f t="shared" si="3"/>
        <v>302.82</v>
      </c>
      <c r="G69" s="100">
        <f t="shared" si="1"/>
        <v>17717.130445285318</v>
      </c>
    </row>
    <row r="70" spans="1:7" x14ac:dyDescent="0.25">
      <c r="A70" s="98">
        <f t="shared" si="4"/>
        <v>45870</v>
      </c>
      <c r="B70" s="99">
        <v>56</v>
      </c>
      <c r="C70" s="83">
        <f t="shared" si="5"/>
        <v>17717.130445285318</v>
      </c>
      <c r="D70" s="100">
        <f t="shared" si="0"/>
        <v>57.58</v>
      </c>
      <c r="E70" s="100">
        <f t="shared" si="2"/>
        <v>245.23485604038169</v>
      </c>
      <c r="F70" s="100">
        <f t="shared" si="3"/>
        <v>302.82</v>
      </c>
      <c r="G70" s="100">
        <f t="shared" si="1"/>
        <v>17471.895589244938</v>
      </c>
    </row>
    <row r="71" spans="1:7" x14ac:dyDescent="0.25">
      <c r="A71" s="98">
        <f t="shared" si="4"/>
        <v>45901</v>
      </c>
      <c r="B71" s="99">
        <v>57</v>
      </c>
      <c r="C71" s="83">
        <f t="shared" si="5"/>
        <v>17471.895589244938</v>
      </c>
      <c r="D71" s="100">
        <f t="shared" si="0"/>
        <v>56.78</v>
      </c>
      <c r="E71" s="100">
        <f t="shared" si="2"/>
        <v>246.0318693225129</v>
      </c>
      <c r="F71" s="100">
        <f t="shared" si="3"/>
        <v>302.82</v>
      </c>
      <c r="G71" s="100">
        <f t="shared" si="1"/>
        <v>17225.863719922425</v>
      </c>
    </row>
    <row r="72" spans="1:7" x14ac:dyDescent="0.25">
      <c r="A72" s="98">
        <f t="shared" si="4"/>
        <v>45931</v>
      </c>
      <c r="B72" s="99">
        <v>58</v>
      </c>
      <c r="C72" s="83">
        <f t="shared" si="5"/>
        <v>17225.863719922425</v>
      </c>
      <c r="D72" s="100">
        <f t="shared" si="0"/>
        <v>55.98</v>
      </c>
      <c r="E72" s="100">
        <f t="shared" si="2"/>
        <v>246.83147289781107</v>
      </c>
      <c r="F72" s="100">
        <f t="shared" si="3"/>
        <v>302.82</v>
      </c>
      <c r="G72" s="100">
        <f t="shared" si="1"/>
        <v>16979.032247024614</v>
      </c>
    </row>
    <row r="73" spans="1:7" x14ac:dyDescent="0.25">
      <c r="A73" s="98">
        <f t="shared" si="4"/>
        <v>45962</v>
      </c>
      <c r="B73" s="99">
        <v>59</v>
      </c>
      <c r="C73" s="83">
        <f t="shared" si="5"/>
        <v>16979.032247024614</v>
      </c>
      <c r="D73" s="100">
        <f t="shared" si="0"/>
        <v>55.18</v>
      </c>
      <c r="E73" s="100">
        <f t="shared" si="2"/>
        <v>247.63367518472896</v>
      </c>
      <c r="F73" s="100">
        <f t="shared" si="3"/>
        <v>302.82</v>
      </c>
      <c r="G73" s="100">
        <f t="shared" si="1"/>
        <v>16731.398571839884</v>
      </c>
    </row>
    <row r="74" spans="1:7" x14ac:dyDescent="0.25">
      <c r="A74" s="98">
        <f t="shared" si="4"/>
        <v>45992</v>
      </c>
      <c r="B74" s="99">
        <v>60</v>
      </c>
      <c r="C74" s="83">
        <f>G73</f>
        <v>16731.398571839884</v>
      </c>
      <c r="D74" s="100">
        <f>ROUND(C74*$E$11/12,2)</f>
        <v>54.38</v>
      </c>
      <c r="E74" s="100">
        <f t="shared" si="2"/>
        <v>248.43848462907934</v>
      </c>
      <c r="F74" s="100">
        <f t="shared" si="3"/>
        <v>302.82</v>
      </c>
      <c r="G74" s="100">
        <f>C74-E74</f>
        <v>16482.960087210806</v>
      </c>
    </row>
    <row r="75" spans="1:7" x14ac:dyDescent="0.25">
      <c r="A75" s="98">
        <f t="shared" si="4"/>
        <v>46023</v>
      </c>
      <c r="B75" s="99">
        <v>61</v>
      </c>
      <c r="C75" s="83">
        <f t="shared" ref="C75:C134" si="6">G74</f>
        <v>16482.960087210806</v>
      </c>
      <c r="D75" s="100">
        <f t="shared" ref="D75:D134" si="7">ROUND(C75*$E$11/12,2)</f>
        <v>53.57</v>
      </c>
      <c r="E75" s="100">
        <f t="shared" si="2"/>
        <v>249.24590970412385</v>
      </c>
      <c r="F75" s="100">
        <f t="shared" si="3"/>
        <v>302.82</v>
      </c>
      <c r="G75" s="100">
        <f t="shared" ref="G75:G134" si="8">C75-E75</f>
        <v>16233.714177506681</v>
      </c>
    </row>
    <row r="76" spans="1:7" x14ac:dyDescent="0.25">
      <c r="A76" s="98">
        <f t="shared" si="4"/>
        <v>46054</v>
      </c>
      <c r="B76" s="99">
        <v>62</v>
      </c>
      <c r="C76" s="83">
        <f t="shared" si="6"/>
        <v>16233.714177506681</v>
      </c>
      <c r="D76" s="100">
        <f t="shared" si="7"/>
        <v>52.76</v>
      </c>
      <c r="E76" s="100">
        <f t="shared" si="2"/>
        <v>250.05595891066224</v>
      </c>
      <c r="F76" s="100">
        <f t="shared" si="3"/>
        <v>302.82</v>
      </c>
      <c r="G76" s="100">
        <f t="shared" si="8"/>
        <v>15983.65821859602</v>
      </c>
    </row>
    <row r="77" spans="1:7" x14ac:dyDescent="0.25">
      <c r="A77" s="98">
        <f t="shared" si="4"/>
        <v>46082</v>
      </c>
      <c r="B77" s="99">
        <v>63</v>
      </c>
      <c r="C77" s="83">
        <f t="shared" si="6"/>
        <v>15983.65821859602</v>
      </c>
      <c r="D77" s="100">
        <f t="shared" si="7"/>
        <v>51.95</v>
      </c>
      <c r="E77" s="100">
        <f t="shared" si="2"/>
        <v>250.8686407771219</v>
      </c>
      <c r="F77" s="100">
        <f t="shared" si="3"/>
        <v>302.82</v>
      </c>
      <c r="G77" s="100">
        <f t="shared" si="8"/>
        <v>15732.789577818898</v>
      </c>
    </row>
    <row r="78" spans="1:7" x14ac:dyDescent="0.25">
      <c r="A78" s="98">
        <f t="shared" si="4"/>
        <v>46113</v>
      </c>
      <c r="B78" s="99">
        <v>64</v>
      </c>
      <c r="C78" s="83">
        <f t="shared" si="6"/>
        <v>15732.789577818898</v>
      </c>
      <c r="D78" s="100">
        <f t="shared" si="7"/>
        <v>51.13</v>
      </c>
      <c r="E78" s="100">
        <f t="shared" si="2"/>
        <v>251.68396385964755</v>
      </c>
      <c r="F78" s="100">
        <f t="shared" si="3"/>
        <v>302.82</v>
      </c>
      <c r="G78" s="100">
        <f t="shared" si="8"/>
        <v>15481.105613959249</v>
      </c>
    </row>
    <row r="79" spans="1:7" x14ac:dyDescent="0.25">
      <c r="A79" s="98">
        <f t="shared" si="4"/>
        <v>46143</v>
      </c>
      <c r="B79" s="99">
        <v>65</v>
      </c>
      <c r="C79" s="83">
        <f t="shared" si="6"/>
        <v>15481.105613959249</v>
      </c>
      <c r="D79" s="100">
        <f t="shared" si="7"/>
        <v>50.31</v>
      </c>
      <c r="E79" s="100">
        <f t="shared" si="2"/>
        <v>252.50193674219139</v>
      </c>
      <c r="F79" s="100">
        <f t="shared" si="3"/>
        <v>302.82</v>
      </c>
      <c r="G79" s="100">
        <f t="shared" si="8"/>
        <v>15228.603677217057</v>
      </c>
    </row>
    <row r="80" spans="1:7" x14ac:dyDescent="0.25">
      <c r="A80" s="98">
        <f t="shared" si="4"/>
        <v>46174</v>
      </c>
      <c r="B80" s="99">
        <v>66</v>
      </c>
      <c r="C80" s="83">
        <f t="shared" si="6"/>
        <v>15228.603677217057</v>
      </c>
      <c r="D80" s="100">
        <f t="shared" si="7"/>
        <v>49.49</v>
      </c>
      <c r="E80" s="100">
        <f t="shared" si="2"/>
        <v>253.32256803660351</v>
      </c>
      <c r="F80" s="100">
        <f t="shared" si="3"/>
        <v>302.82</v>
      </c>
      <c r="G80" s="100">
        <f t="shared" si="8"/>
        <v>14975.281109180454</v>
      </c>
    </row>
    <row r="81" spans="1:7" x14ac:dyDescent="0.25">
      <c r="A81" s="98">
        <f t="shared" si="4"/>
        <v>46204</v>
      </c>
      <c r="B81" s="99">
        <v>67</v>
      </c>
      <c r="C81" s="83">
        <f t="shared" si="6"/>
        <v>14975.281109180454</v>
      </c>
      <c r="D81" s="100">
        <f t="shared" si="7"/>
        <v>48.67</v>
      </c>
      <c r="E81" s="100">
        <f t="shared" ref="E81:E134" si="9">PPMT($E$11/12,B81,$E$7,-$E$8,$E$9,0)</f>
        <v>254.14586638272249</v>
      </c>
      <c r="F81" s="100">
        <f t="shared" ref="F81:F134" si="10">F80</f>
        <v>302.82</v>
      </c>
      <c r="G81" s="100">
        <f t="shared" si="8"/>
        <v>14721.135242797733</v>
      </c>
    </row>
    <row r="82" spans="1:7" x14ac:dyDescent="0.25">
      <c r="A82" s="98">
        <f t="shared" ref="A82:A134" si="11">EDATE(A81,1)</f>
        <v>46235</v>
      </c>
      <c r="B82" s="99">
        <v>68</v>
      </c>
      <c r="C82" s="83">
        <f t="shared" si="6"/>
        <v>14721.135242797733</v>
      </c>
      <c r="D82" s="100">
        <f t="shared" si="7"/>
        <v>47.84</v>
      </c>
      <c r="E82" s="100">
        <f t="shared" si="9"/>
        <v>254.97184044846631</v>
      </c>
      <c r="F82" s="100">
        <f t="shared" si="10"/>
        <v>302.82</v>
      </c>
      <c r="G82" s="100">
        <f t="shared" si="8"/>
        <v>14466.163402349266</v>
      </c>
    </row>
    <row r="83" spans="1:7" x14ac:dyDescent="0.25">
      <c r="A83" s="98">
        <f t="shared" si="11"/>
        <v>46266</v>
      </c>
      <c r="B83" s="99">
        <v>69</v>
      </c>
      <c r="C83" s="83">
        <f t="shared" si="6"/>
        <v>14466.163402349266</v>
      </c>
      <c r="D83" s="100">
        <f t="shared" si="7"/>
        <v>47.02</v>
      </c>
      <c r="E83" s="100">
        <f t="shared" si="9"/>
        <v>255.8004989299238</v>
      </c>
      <c r="F83" s="100">
        <f t="shared" si="10"/>
        <v>302.82</v>
      </c>
      <c r="G83" s="100">
        <f t="shared" si="8"/>
        <v>14210.362903419342</v>
      </c>
    </row>
    <row r="84" spans="1:7" x14ac:dyDescent="0.25">
      <c r="A84" s="98">
        <f t="shared" si="11"/>
        <v>46296</v>
      </c>
      <c r="B84" s="99">
        <v>70</v>
      </c>
      <c r="C84" s="83">
        <f t="shared" si="6"/>
        <v>14210.362903419342</v>
      </c>
      <c r="D84" s="100">
        <f t="shared" si="7"/>
        <v>46.18</v>
      </c>
      <c r="E84" s="100">
        <f t="shared" si="9"/>
        <v>256.63185055144606</v>
      </c>
      <c r="F84" s="100">
        <f t="shared" si="10"/>
        <v>302.82</v>
      </c>
      <c r="G84" s="100">
        <f t="shared" si="8"/>
        <v>13953.731052867895</v>
      </c>
    </row>
    <row r="85" spans="1:7" x14ac:dyDescent="0.25">
      <c r="A85" s="98">
        <f t="shared" si="11"/>
        <v>46327</v>
      </c>
      <c r="B85" s="99">
        <v>71</v>
      </c>
      <c r="C85" s="83">
        <f t="shared" si="6"/>
        <v>13953.731052867895</v>
      </c>
      <c r="D85" s="100">
        <f t="shared" si="7"/>
        <v>45.35</v>
      </c>
      <c r="E85" s="100">
        <f t="shared" si="9"/>
        <v>257.4659040657383</v>
      </c>
      <c r="F85" s="100">
        <f t="shared" si="10"/>
        <v>302.82</v>
      </c>
      <c r="G85" s="100">
        <f t="shared" si="8"/>
        <v>13696.265148802157</v>
      </c>
    </row>
    <row r="86" spans="1:7" x14ac:dyDescent="0.25">
      <c r="A86" s="98">
        <f t="shared" si="11"/>
        <v>46357</v>
      </c>
      <c r="B86" s="99">
        <v>72</v>
      </c>
      <c r="C86" s="83">
        <f t="shared" si="6"/>
        <v>13696.265148802157</v>
      </c>
      <c r="D86" s="100">
        <f t="shared" si="7"/>
        <v>44.51</v>
      </c>
      <c r="E86" s="100">
        <f t="shared" si="9"/>
        <v>258.30266825395194</v>
      </c>
      <c r="F86" s="100">
        <f t="shared" si="10"/>
        <v>302.82</v>
      </c>
      <c r="G86" s="100">
        <f t="shared" si="8"/>
        <v>13437.962480548205</v>
      </c>
    </row>
    <row r="87" spans="1:7" x14ac:dyDescent="0.25">
      <c r="A87" s="98">
        <f t="shared" si="11"/>
        <v>46388</v>
      </c>
      <c r="B87" s="99">
        <v>73</v>
      </c>
      <c r="C87" s="83">
        <f t="shared" si="6"/>
        <v>13437.962480548205</v>
      </c>
      <c r="D87" s="100">
        <f t="shared" si="7"/>
        <v>43.67</v>
      </c>
      <c r="E87" s="100">
        <f t="shared" si="9"/>
        <v>259.14215192577728</v>
      </c>
      <c r="F87" s="100">
        <f t="shared" si="10"/>
        <v>302.82</v>
      </c>
      <c r="G87" s="100">
        <f t="shared" si="8"/>
        <v>13178.820328622429</v>
      </c>
    </row>
    <row r="88" spans="1:7" x14ac:dyDescent="0.25">
      <c r="A88" s="98">
        <f t="shared" si="11"/>
        <v>46419</v>
      </c>
      <c r="B88" s="99">
        <v>74</v>
      </c>
      <c r="C88" s="83">
        <f t="shared" si="6"/>
        <v>13178.820328622429</v>
      </c>
      <c r="D88" s="100">
        <f t="shared" si="7"/>
        <v>42.83</v>
      </c>
      <c r="E88" s="100">
        <f t="shared" si="9"/>
        <v>259.98436391953607</v>
      </c>
      <c r="F88" s="100">
        <f t="shared" si="10"/>
        <v>302.82</v>
      </c>
      <c r="G88" s="100">
        <f t="shared" si="8"/>
        <v>12918.835964702892</v>
      </c>
    </row>
    <row r="89" spans="1:7" x14ac:dyDescent="0.25">
      <c r="A89" s="98">
        <f t="shared" si="11"/>
        <v>46447</v>
      </c>
      <c r="B89" s="99">
        <v>75</v>
      </c>
      <c r="C89" s="83">
        <f t="shared" si="6"/>
        <v>12918.835964702892</v>
      </c>
      <c r="D89" s="100">
        <f t="shared" si="7"/>
        <v>41.99</v>
      </c>
      <c r="E89" s="100">
        <f t="shared" si="9"/>
        <v>260.82931310227457</v>
      </c>
      <c r="F89" s="100">
        <f t="shared" si="10"/>
        <v>302.82</v>
      </c>
      <c r="G89" s="100">
        <f t="shared" si="8"/>
        <v>12658.006651600617</v>
      </c>
    </row>
    <row r="90" spans="1:7" x14ac:dyDescent="0.25">
      <c r="A90" s="98">
        <f t="shared" si="11"/>
        <v>46478</v>
      </c>
      <c r="B90" s="99">
        <v>76</v>
      </c>
      <c r="C90" s="83">
        <f t="shared" si="6"/>
        <v>12658.006651600617</v>
      </c>
      <c r="D90" s="100">
        <f t="shared" si="7"/>
        <v>41.14</v>
      </c>
      <c r="E90" s="100">
        <f t="shared" si="9"/>
        <v>261.67700836985699</v>
      </c>
      <c r="F90" s="100">
        <f t="shared" si="10"/>
        <v>302.82</v>
      </c>
      <c r="G90" s="100">
        <f t="shared" si="8"/>
        <v>12396.32964323076</v>
      </c>
    </row>
    <row r="91" spans="1:7" x14ac:dyDescent="0.25">
      <c r="A91" s="98">
        <f t="shared" si="11"/>
        <v>46508</v>
      </c>
      <c r="B91" s="99">
        <v>77</v>
      </c>
      <c r="C91" s="83">
        <f t="shared" si="6"/>
        <v>12396.32964323076</v>
      </c>
      <c r="D91" s="100">
        <f t="shared" si="7"/>
        <v>40.29</v>
      </c>
      <c r="E91" s="100">
        <f t="shared" si="9"/>
        <v>262.52745864705895</v>
      </c>
      <c r="F91" s="100">
        <f t="shared" si="10"/>
        <v>302.82</v>
      </c>
      <c r="G91" s="100">
        <f t="shared" si="8"/>
        <v>12133.802184583701</v>
      </c>
    </row>
    <row r="92" spans="1:7" x14ac:dyDescent="0.25">
      <c r="A92" s="98">
        <f t="shared" si="11"/>
        <v>46539</v>
      </c>
      <c r="B92" s="99">
        <v>78</v>
      </c>
      <c r="C92" s="83">
        <f t="shared" si="6"/>
        <v>12133.802184583701</v>
      </c>
      <c r="D92" s="100">
        <f t="shared" si="7"/>
        <v>39.43</v>
      </c>
      <c r="E92" s="100">
        <f t="shared" si="9"/>
        <v>263.38067288766194</v>
      </c>
      <c r="F92" s="100">
        <f t="shared" si="10"/>
        <v>302.82</v>
      </c>
      <c r="G92" s="100">
        <f t="shared" si="8"/>
        <v>11870.421511696039</v>
      </c>
    </row>
    <row r="93" spans="1:7" x14ac:dyDescent="0.25">
      <c r="A93" s="98">
        <f t="shared" si="11"/>
        <v>46569</v>
      </c>
      <c r="B93" s="99">
        <v>79</v>
      </c>
      <c r="C93" s="83">
        <f t="shared" si="6"/>
        <v>11870.421511696039</v>
      </c>
      <c r="D93" s="100">
        <f t="shared" si="7"/>
        <v>38.58</v>
      </c>
      <c r="E93" s="100">
        <f t="shared" si="9"/>
        <v>264.23666007454682</v>
      </c>
      <c r="F93" s="100">
        <f t="shared" si="10"/>
        <v>302.82</v>
      </c>
      <c r="G93" s="100">
        <f t="shared" si="8"/>
        <v>11606.184851621492</v>
      </c>
    </row>
    <row r="94" spans="1:7" x14ac:dyDescent="0.25">
      <c r="A94" s="98">
        <f t="shared" si="11"/>
        <v>46600</v>
      </c>
      <c r="B94" s="99">
        <v>80</v>
      </c>
      <c r="C94" s="83">
        <f t="shared" si="6"/>
        <v>11606.184851621492</v>
      </c>
      <c r="D94" s="100">
        <f t="shared" si="7"/>
        <v>37.72</v>
      </c>
      <c r="E94" s="100">
        <f t="shared" si="9"/>
        <v>265.09542921978914</v>
      </c>
      <c r="F94" s="100">
        <f t="shared" si="10"/>
        <v>302.82</v>
      </c>
      <c r="G94" s="100">
        <f t="shared" si="8"/>
        <v>11341.089422401703</v>
      </c>
    </row>
    <row r="95" spans="1:7" x14ac:dyDescent="0.25">
      <c r="A95" s="98">
        <f t="shared" si="11"/>
        <v>46631</v>
      </c>
      <c r="B95" s="99">
        <v>81</v>
      </c>
      <c r="C95" s="83">
        <f t="shared" si="6"/>
        <v>11341.089422401703</v>
      </c>
      <c r="D95" s="100">
        <f t="shared" si="7"/>
        <v>36.86</v>
      </c>
      <c r="E95" s="100">
        <f t="shared" si="9"/>
        <v>265.95698936475344</v>
      </c>
      <c r="F95" s="100">
        <f t="shared" si="10"/>
        <v>302.82</v>
      </c>
      <c r="G95" s="100">
        <f t="shared" si="8"/>
        <v>11075.13243303695</v>
      </c>
    </row>
    <row r="96" spans="1:7" x14ac:dyDescent="0.25">
      <c r="A96" s="98">
        <f t="shared" si="11"/>
        <v>46661</v>
      </c>
      <c r="B96" s="99">
        <v>82</v>
      </c>
      <c r="C96" s="83">
        <f t="shared" si="6"/>
        <v>11075.13243303695</v>
      </c>
      <c r="D96" s="100">
        <f t="shared" si="7"/>
        <v>35.99</v>
      </c>
      <c r="E96" s="100">
        <f t="shared" si="9"/>
        <v>266.82134958018884</v>
      </c>
      <c r="F96" s="100">
        <f t="shared" si="10"/>
        <v>302.82</v>
      </c>
      <c r="G96" s="100">
        <f t="shared" si="8"/>
        <v>10808.311083456761</v>
      </c>
    </row>
    <row r="97" spans="1:7" x14ac:dyDescent="0.25">
      <c r="A97" s="98">
        <f t="shared" si="11"/>
        <v>46692</v>
      </c>
      <c r="B97" s="99">
        <v>83</v>
      </c>
      <c r="C97" s="83">
        <f t="shared" si="6"/>
        <v>10808.311083456761</v>
      </c>
      <c r="D97" s="100">
        <f t="shared" si="7"/>
        <v>35.130000000000003</v>
      </c>
      <c r="E97" s="100">
        <f t="shared" si="9"/>
        <v>267.68851896632452</v>
      </c>
      <c r="F97" s="100">
        <f t="shared" si="10"/>
        <v>302.82</v>
      </c>
      <c r="G97" s="100">
        <f t="shared" si="8"/>
        <v>10540.622564490437</v>
      </c>
    </row>
    <row r="98" spans="1:7" x14ac:dyDescent="0.25">
      <c r="A98" s="98">
        <f t="shared" si="11"/>
        <v>46722</v>
      </c>
      <c r="B98" s="99">
        <v>84</v>
      </c>
      <c r="C98" s="83">
        <f t="shared" si="6"/>
        <v>10540.622564490437</v>
      </c>
      <c r="D98" s="100">
        <f t="shared" si="7"/>
        <v>34.26</v>
      </c>
      <c r="E98" s="100">
        <f t="shared" si="9"/>
        <v>268.55850665296504</v>
      </c>
      <c r="F98" s="100">
        <f t="shared" si="10"/>
        <v>302.82</v>
      </c>
      <c r="G98" s="100">
        <f t="shared" si="8"/>
        <v>10272.064057837471</v>
      </c>
    </row>
    <row r="99" spans="1:7" x14ac:dyDescent="0.25">
      <c r="A99" s="98">
        <f t="shared" si="11"/>
        <v>46753</v>
      </c>
      <c r="B99" s="99">
        <v>85</v>
      </c>
      <c r="C99" s="83">
        <f t="shared" si="6"/>
        <v>10272.064057837471</v>
      </c>
      <c r="D99" s="100">
        <f t="shared" si="7"/>
        <v>33.380000000000003</v>
      </c>
      <c r="E99" s="100">
        <f t="shared" si="9"/>
        <v>269.43132179958712</v>
      </c>
      <c r="F99" s="100">
        <f t="shared" si="10"/>
        <v>302.82</v>
      </c>
      <c r="G99" s="100">
        <f t="shared" si="8"/>
        <v>10002.632736037884</v>
      </c>
    </row>
    <row r="100" spans="1:7" x14ac:dyDescent="0.25">
      <c r="A100" s="98">
        <f t="shared" si="11"/>
        <v>46784</v>
      </c>
      <c r="B100" s="99">
        <v>86</v>
      </c>
      <c r="C100" s="83">
        <f t="shared" si="6"/>
        <v>10002.632736037884</v>
      </c>
      <c r="D100" s="100">
        <f t="shared" si="7"/>
        <v>32.51</v>
      </c>
      <c r="E100" s="100">
        <f t="shared" si="9"/>
        <v>270.30697359543581</v>
      </c>
      <c r="F100" s="100">
        <f t="shared" si="10"/>
        <v>302.82</v>
      </c>
      <c r="G100" s="100">
        <f t="shared" si="8"/>
        <v>9732.3257624424477</v>
      </c>
    </row>
    <row r="101" spans="1:7" x14ac:dyDescent="0.25">
      <c r="A101" s="98">
        <f t="shared" si="11"/>
        <v>46813</v>
      </c>
      <c r="B101" s="99">
        <v>87</v>
      </c>
      <c r="C101" s="83">
        <f t="shared" si="6"/>
        <v>9732.3257624424477</v>
      </c>
      <c r="D101" s="100">
        <f t="shared" si="7"/>
        <v>31.63</v>
      </c>
      <c r="E101" s="100">
        <f t="shared" si="9"/>
        <v>271.18547125962101</v>
      </c>
      <c r="F101" s="100">
        <f t="shared" si="10"/>
        <v>302.82</v>
      </c>
      <c r="G101" s="100">
        <f t="shared" si="8"/>
        <v>9461.1402911828263</v>
      </c>
    </row>
    <row r="102" spans="1:7" x14ac:dyDescent="0.25">
      <c r="A102" s="98">
        <f t="shared" si="11"/>
        <v>46844</v>
      </c>
      <c r="B102" s="99">
        <v>88</v>
      </c>
      <c r="C102" s="83">
        <f t="shared" si="6"/>
        <v>9461.1402911828263</v>
      </c>
      <c r="D102" s="100">
        <f t="shared" si="7"/>
        <v>30.75</v>
      </c>
      <c r="E102" s="100">
        <f t="shared" si="9"/>
        <v>272.06682404121477</v>
      </c>
      <c r="F102" s="100">
        <f t="shared" si="10"/>
        <v>302.82</v>
      </c>
      <c r="G102" s="100">
        <f t="shared" si="8"/>
        <v>9189.0734671416121</v>
      </c>
    </row>
    <row r="103" spans="1:7" x14ac:dyDescent="0.25">
      <c r="A103" s="98">
        <f t="shared" si="11"/>
        <v>46874</v>
      </c>
      <c r="B103" s="99">
        <v>89</v>
      </c>
      <c r="C103" s="83">
        <f t="shared" si="6"/>
        <v>9189.0734671416121</v>
      </c>
      <c r="D103" s="100">
        <f t="shared" si="7"/>
        <v>29.86</v>
      </c>
      <c r="E103" s="100">
        <f t="shared" si="9"/>
        <v>272.95104121934867</v>
      </c>
      <c r="F103" s="100">
        <f t="shared" si="10"/>
        <v>302.82</v>
      </c>
      <c r="G103" s="100">
        <f t="shared" si="8"/>
        <v>8916.1224259222636</v>
      </c>
    </row>
    <row r="104" spans="1:7" x14ac:dyDescent="0.25">
      <c r="A104" s="98">
        <f t="shared" si="11"/>
        <v>46905</v>
      </c>
      <c r="B104" s="99">
        <v>90</v>
      </c>
      <c r="C104" s="83">
        <f t="shared" si="6"/>
        <v>8916.1224259222636</v>
      </c>
      <c r="D104" s="100">
        <f t="shared" si="7"/>
        <v>28.98</v>
      </c>
      <c r="E104" s="100">
        <f t="shared" si="9"/>
        <v>273.83813210331164</v>
      </c>
      <c r="F104" s="100">
        <f t="shared" si="10"/>
        <v>302.82</v>
      </c>
      <c r="G104" s="100">
        <f t="shared" si="8"/>
        <v>8642.2842938189515</v>
      </c>
    </row>
    <row r="105" spans="1:7" x14ac:dyDescent="0.25">
      <c r="A105" s="98">
        <f t="shared" si="11"/>
        <v>46935</v>
      </c>
      <c r="B105" s="99">
        <v>91</v>
      </c>
      <c r="C105" s="83">
        <f t="shared" si="6"/>
        <v>8642.2842938189515</v>
      </c>
      <c r="D105" s="100">
        <f t="shared" si="7"/>
        <v>28.09</v>
      </c>
      <c r="E105" s="100">
        <f t="shared" si="9"/>
        <v>274.72810603264736</v>
      </c>
      <c r="F105" s="100">
        <f t="shared" si="10"/>
        <v>302.82</v>
      </c>
      <c r="G105" s="100">
        <f t="shared" si="8"/>
        <v>8367.5561877863038</v>
      </c>
    </row>
    <row r="106" spans="1:7" x14ac:dyDescent="0.25">
      <c r="A106" s="98">
        <f t="shared" si="11"/>
        <v>46966</v>
      </c>
      <c r="B106" s="99">
        <v>92</v>
      </c>
      <c r="C106" s="83">
        <f t="shared" si="6"/>
        <v>8367.5561877863038</v>
      </c>
      <c r="D106" s="100">
        <f t="shared" si="7"/>
        <v>27.19</v>
      </c>
      <c r="E106" s="100">
        <f t="shared" si="9"/>
        <v>275.62097237725345</v>
      </c>
      <c r="F106" s="100">
        <f t="shared" si="10"/>
        <v>302.82</v>
      </c>
      <c r="G106" s="100">
        <f t="shared" si="8"/>
        <v>8091.9352154090502</v>
      </c>
    </row>
    <row r="107" spans="1:7" x14ac:dyDescent="0.25">
      <c r="A107" s="98">
        <f t="shared" si="11"/>
        <v>46997</v>
      </c>
      <c r="B107" s="99">
        <v>93</v>
      </c>
      <c r="C107" s="83">
        <f t="shared" si="6"/>
        <v>8091.9352154090502</v>
      </c>
      <c r="D107" s="100">
        <f t="shared" si="7"/>
        <v>26.3</v>
      </c>
      <c r="E107" s="100">
        <f t="shared" si="9"/>
        <v>276.51674053747951</v>
      </c>
      <c r="F107" s="100">
        <f t="shared" si="10"/>
        <v>302.82</v>
      </c>
      <c r="G107" s="100">
        <f t="shared" si="8"/>
        <v>7815.4184748715707</v>
      </c>
    </row>
    <row r="108" spans="1:7" x14ac:dyDescent="0.25">
      <c r="A108" s="98">
        <f t="shared" si="11"/>
        <v>47027</v>
      </c>
      <c r="B108" s="99">
        <v>94</v>
      </c>
      <c r="C108" s="83">
        <f t="shared" si="6"/>
        <v>7815.4184748715707</v>
      </c>
      <c r="D108" s="100">
        <f t="shared" si="7"/>
        <v>25.4</v>
      </c>
      <c r="E108" s="100">
        <f t="shared" si="9"/>
        <v>277.41541994422636</v>
      </c>
      <c r="F108" s="100">
        <f t="shared" si="10"/>
        <v>302.82</v>
      </c>
      <c r="G108" s="100">
        <f t="shared" si="8"/>
        <v>7538.0030549273442</v>
      </c>
    </row>
    <row r="109" spans="1:7" x14ac:dyDescent="0.25">
      <c r="A109" s="98">
        <f t="shared" si="11"/>
        <v>47058</v>
      </c>
      <c r="B109" s="99">
        <v>95</v>
      </c>
      <c r="C109" s="83">
        <f t="shared" si="6"/>
        <v>7538.0030549273442</v>
      </c>
      <c r="D109" s="100">
        <f t="shared" si="7"/>
        <v>24.5</v>
      </c>
      <c r="E109" s="100">
        <f t="shared" si="9"/>
        <v>278.31702005904509</v>
      </c>
      <c r="F109" s="100">
        <f t="shared" si="10"/>
        <v>302.82</v>
      </c>
      <c r="G109" s="100">
        <f t="shared" si="8"/>
        <v>7259.6860348682994</v>
      </c>
    </row>
    <row r="110" spans="1:7" x14ac:dyDescent="0.25">
      <c r="A110" s="98">
        <f t="shared" si="11"/>
        <v>47088</v>
      </c>
      <c r="B110" s="99">
        <v>96</v>
      </c>
      <c r="C110" s="83">
        <f t="shared" si="6"/>
        <v>7259.6860348682994</v>
      </c>
      <c r="D110" s="100">
        <f t="shared" si="7"/>
        <v>23.59</v>
      </c>
      <c r="E110" s="100">
        <f t="shared" si="9"/>
        <v>279.22155037423698</v>
      </c>
      <c r="F110" s="100">
        <f t="shared" si="10"/>
        <v>302.82</v>
      </c>
      <c r="G110" s="100">
        <f t="shared" si="8"/>
        <v>6980.4644844940622</v>
      </c>
    </row>
    <row r="111" spans="1:7" x14ac:dyDescent="0.25">
      <c r="A111" s="98">
        <f t="shared" si="11"/>
        <v>47119</v>
      </c>
      <c r="B111" s="99">
        <v>97</v>
      </c>
      <c r="C111" s="83">
        <f t="shared" si="6"/>
        <v>6980.4644844940622</v>
      </c>
      <c r="D111" s="100">
        <f t="shared" si="7"/>
        <v>22.69</v>
      </c>
      <c r="E111" s="100">
        <f t="shared" si="9"/>
        <v>280.1290204129532</v>
      </c>
      <c r="F111" s="100">
        <f t="shared" si="10"/>
        <v>302.82</v>
      </c>
      <c r="G111" s="100">
        <f t="shared" si="8"/>
        <v>6700.3354640811085</v>
      </c>
    </row>
    <row r="112" spans="1:7" x14ac:dyDescent="0.25">
      <c r="A112" s="98">
        <f t="shared" si="11"/>
        <v>47150</v>
      </c>
      <c r="B112" s="99">
        <v>98</v>
      </c>
      <c r="C112" s="83">
        <f t="shared" si="6"/>
        <v>6700.3354640811085</v>
      </c>
      <c r="D112" s="100">
        <f t="shared" si="7"/>
        <v>21.78</v>
      </c>
      <c r="E112" s="100">
        <f t="shared" si="9"/>
        <v>281.03943972929528</v>
      </c>
      <c r="F112" s="100">
        <f t="shared" si="10"/>
        <v>302.82</v>
      </c>
      <c r="G112" s="100">
        <f t="shared" si="8"/>
        <v>6419.2960243518137</v>
      </c>
    </row>
    <row r="113" spans="1:7" x14ac:dyDescent="0.25">
      <c r="A113" s="98">
        <f t="shared" si="11"/>
        <v>47178</v>
      </c>
      <c r="B113" s="99">
        <v>99</v>
      </c>
      <c r="C113" s="83">
        <f t="shared" si="6"/>
        <v>6419.2960243518137</v>
      </c>
      <c r="D113" s="100">
        <f t="shared" si="7"/>
        <v>20.86</v>
      </c>
      <c r="E113" s="100">
        <f t="shared" si="9"/>
        <v>281.95281790841557</v>
      </c>
      <c r="F113" s="100">
        <f t="shared" si="10"/>
        <v>302.82</v>
      </c>
      <c r="G113" s="100">
        <f t="shared" si="8"/>
        <v>6137.3432064433982</v>
      </c>
    </row>
    <row r="114" spans="1:7" x14ac:dyDescent="0.25">
      <c r="A114" s="98">
        <f t="shared" si="11"/>
        <v>47209</v>
      </c>
      <c r="B114" s="99">
        <v>100</v>
      </c>
      <c r="C114" s="83">
        <f t="shared" si="6"/>
        <v>6137.3432064433982</v>
      </c>
      <c r="D114" s="100">
        <f t="shared" si="7"/>
        <v>19.95</v>
      </c>
      <c r="E114" s="100">
        <f t="shared" si="9"/>
        <v>282.86916456661794</v>
      </c>
      <c r="F114" s="100">
        <f t="shared" si="10"/>
        <v>302.82</v>
      </c>
      <c r="G114" s="100">
        <f t="shared" si="8"/>
        <v>5854.4740418767806</v>
      </c>
    </row>
    <row r="115" spans="1:7" x14ac:dyDescent="0.25">
      <c r="A115" s="98">
        <f t="shared" si="11"/>
        <v>47239</v>
      </c>
      <c r="B115" s="99">
        <v>101</v>
      </c>
      <c r="C115" s="83">
        <f t="shared" si="6"/>
        <v>5854.4740418767806</v>
      </c>
      <c r="D115" s="100">
        <f t="shared" si="7"/>
        <v>19.03</v>
      </c>
      <c r="E115" s="100">
        <f t="shared" si="9"/>
        <v>283.78848935145942</v>
      </c>
      <c r="F115" s="100">
        <f t="shared" si="10"/>
        <v>302.82</v>
      </c>
      <c r="G115" s="100">
        <f t="shared" si="8"/>
        <v>5570.6855525253213</v>
      </c>
    </row>
    <row r="116" spans="1:7" x14ac:dyDescent="0.25">
      <c r="A116" s="98">
        <f t="shared" si="11"/>
        <v>47270</v>
      </c>
      <c r="B116" s="99">
        <v>102</v>
      </c>
      <c r="C116" s="83">
        <f t="shared" si="6"/>
        <v>5570.6855525253213</v>
      </c>
      <c r="D116" s="100">
        <f t="shared" si="7"/>
        <v>18.100000000000001</v>
      </c>
      <c r="E116" s="100">
        <f t="shared" si="9"/>
        <v>284.71080194185163</v>
      </c>
      <c r="F116" s="100">
        <f t="shared" si="10"/>
        <v>302.82</v>
      </c>
      <c r="G116" s="100">
        <f t="shared" si="8"/>
        <v>5285.9747505834694</v>
      </c>
    </row>
    <row r="117" spans="1:7" x14ac:dyDescent="0.25">
      <c r="A117" s="98">
        <f t="shared" si="11"/>
        <v>47300</v>
      </c>
      <c r="B117" s="99">
        <v>103</v>
      </c>
      <c r="C117" s="83">
        <f t="shared" si="6"/>
        <v>5285.9747505834694</v>
      </c>
      <c r="D117" s="100">
        <f t="shared" si="7"/>
        <v>17.18</v>
      </c>
      <c r="E117" s="100">
        <f t="shared" si="9"/>
        <v>285.63611204816266</v>
      </c>
      <c r="F117" s="100">
        <f t="shared" si="10"/>
        <v>302.82</v>
      </c>
      <c r="G117" s="100">
        <f t="shared" si="8"/>
        <v>5000.3386385353069</v>
      </c>
    </row>
    <row r="118" spans="1:7" x14ac:dyDescent="0.25">
      <c r="A118" s="98">
        <f t="shared" si="11"/>
        <v>47331</v>
      </c>
      <c r="B118" s="99">
        <v>104</v>
      </c>
      <c r="C118" s="83">
        <f t="shared" si="6"/>
        <v>5000.3386385353069</v>
      </c>
      <c r="D118" s="100">
        <f t="shared" si="7"/>
        <v>16.25</v>
      </c>
      <c r="E118" s="100">
        <f t="shared" si="9"/>
        <v>286.56442941231921</v>
      </c>
      <c r="F118" s="100">
        <f t="shared" si="10"/>
        <v>302.82</v>
      </c>
      <c r="G118" s="100">
        <f t="shared" si="8"/>
        <v>4713.7742091229875</v>
      </c>
    </row>
    <row r="119" spans="1:7" x14ac:dyDescent="0.25">
      <c r="A119" s="98">
        <f t="shared" si="11"/>
        <v>47362</v>
      </c>
      <c r="B119" s="99">
        <v>105</v>
      </c>
      <c r="C119" s="83">
        <f t="shared" si="6"/>
        <v>4713.7742091229875</v>
      </c>
      <c r="D119" s="100">
        <f t="shared" si="7"/>
        <v>15.32</v>
      </c>
      <c r="E119" s="100">
        <f t="shared" si="9"/>
        <v>287.49576380790921</v>
      </c>
      <c r="F119" s="100">
        <f t="shared" si="10"/>
        <v>302.82</v>
      </c>
      <c r="G119" s="100">
        <f t="shared" si="8"/>
        <v>4426.278445315078</v>
      </c>
    </row>
    <row r="120" spans="1:7" x14ac:dyDescent="0.25">
      <c r="A120" s="98">
        <f t="shared" si="11"/>
        <v>47392</v>
      </c>
      <c r="B120" s="99">
        <v>106</v>
      </c>
      <c r="C120" s="83">
        <f t="shared" si="6"/>
        <v>4426.278445315078</v>
      </c>
      <c r="D120" s="100">
        <f t="shared" si="7"/>
        <v>14.39</v>
      </c>
      <c r="E120" s="100">
        <f t="shared" si="9"/>
        <v>288.43012504028491</v>
      </c>
      <c r="F120" s="100">
        <f t="shared" si="10"/>
        <v>302.82</v>
      </c>
      <c r="G120" s="100">
        <f t="shared" si="8"/>
        <v>4137.848320274793</v>
      </c>
    </row>
    <row r="121" spans="1:7" x14ac:dyDescent="0.25">
      <c r="A121" s="98">
        <f t="shared" si="11"/>
        <v>47423</v>
      </c>
      <c r="B121" s="99">
        <v>107</v>
      </c>
      <c r="C121" s="83">
        <f t="shared" si="6"/>
        <v>4137.848320274793</v>
      </c>
      <c r="D121" s="100">
        <f t="shared" si="7"/>
        <v>13.45</v>
      </c>
      <c r="E121" s="100">
        <f t="shared" si="9"/>
        <v>289.36752294666587</v>
      </c>
      <c r="F121" s="100">
        <f t="shared" si="10"/>
        <v>302.82</v>
      </c>
      <c r="G121" s="100">
        <f t="shared" si="8"/>
        <v>3848.4807973281272</v>
      </c>
    </row>
    <row r="122" spans="1:7" x14ac:dyDescent="0.25">
      <c r="A122" s="98">
        <f t="shared" si="11"/>
        <v>47453</v>
      </c>
      <c r="B122" s="99">
        <v>108</v>
      </c>
      <c r="C122" s="83">
        <f t="shared" si="6"/>
        <v>3848.4807973281272</v>
      </c>
      <c r="D122" s="100">
        <f t="shared" si="7"/>
        <v>12.51</v>
      </c>
      <c r="E122" s="100">
        <f t="shared" si="9"/>
        <v>290.30796739624253</v>
      </c>
      <c r="F122" s="100">
        <f t="shared" si="10"/>
        <v>302.82</v>
      </c>
      <c r="G122" s="100">
        <f t="shared" si="8"/>
        <v>3558.1728299318847</v>
      </c>
    </row>
    <row r="123" spans="1:7" x14ac:dyDescent="0.25">
      <c r="A123" s="98">
        <f t="shared" si="11"/>
        <v>47484</v>
      </c>
      <c r="B123" s="99">
        <v>109</v>
      </c>
      <c r="C123" s="83">
        <f t="shared" si="6"/>
        <v>3558.1728299318847</v>
      </c>
      <c r="D123" s="100">
        <f t="shared" si="7"/>
        <v>11.56</v>
      </c>
      <c r="E123" s="100">
        <f t="shared" si="9"/>
        <v>291.25146829028034</v>
      </c>
      <c r="F123" s="100">
        <f t="shared" si="10"/>
        <v>302.82</v>
      </c>
      <c r="G123" s="100">
        <f t="shared" si="8"/>
        <v>3266.9213616416046</v>
      </c>
    </row>
    <row r="124" spans="1:7" x14ac:dyDescent="0.25">
      <c r="A124" s="98">
        <f t="shared" si="11"/>
        <v>47515</v>
      </c>
      <c r="B124" s="99">
        <v>110</v>
      </c>
      <c r="C124" s="83">
        <f t="shared" si="6"/>
        <v>3266.9213616416046</v>
      </c>
      <c r="D124" s="100">
        <f t="shared" si="7"/>
        <v>10.62</v>
      </c>
      <c r="E124" s="100">
        <f t="shared" si="9"/>
        <v>292.19803556222377</v>
      </c>
      <c r="F124" s="100">
        <f t="shared" si="10"/>
        <v>302.82</v>
      </c>
      <c r="G124" s="100">
        <f t="shared" si="8"/>
        <v>2974.723326079381</v>
      </c>
    </row>
    <row r="125" spans="1:7" x14ac:dyDescent="0.25">
      <c r="A125" s="98">
        <f t="shared" si="11"/>
        <v>47543</v>
      </c>
      <c r="B125" s="99">
        <v>111</v>
      </c>
      <c r="C125" s="83">
        <f t="shared" si="6"/>
        <v>2974.723326079381</v>
      </c>
      <c r="D125" s="100">
        <f t="shared" si="7"/>
        <v>9.67</v>
      </c>
      <c r="E125" s="100">
        <f t="shared" si="9"/>
        <v>293.14767917780097</v>
      </c>
      <c r="F125" s="100">
        <f t="shared" si="10"/>
        <v>302.82</v>
      </c>
      <c r="G125" s="100">
        <f t="shared" si="8"/>
        <v>2681.5756469015801</v>
      </c>
    </row>
    <row r="126" spans="1:7" x14ac:dyDescent="0.25">
      <c r="A126" s="98">
        <f t="shared" si="11"/>
        <v>47574</v>
      </c>
      <c r="B126" s="99">
        <v>112</v>
      </c>
      <c r="C126" s="83">
        <f t="shared" si="6"/>
        <v>2681.5756469015801</v>
      </c>
      <c r="D126" s="100">
        <f t="shared" si="7"/>
        <v>8.7200000000000006</v>
      </c>
      <c r="E126" s="100">
        <f t="shared" si="9"/>
        <v>294.10040913512881</v>
      </c>
      <c r="F126" s="100">
        <f t="shared" si="10"/>
        <v>302.82</v>
      </c>
      <c r="G126" s="100">
        <f t="shared" si="8"/>
        <v>2387.4752377664513</v>
      </c>
    </row>
    <row r="127" spans="1:7" x14ac:dyDescent="0.25">
      <c r="A127" s="98">
        <f t="shared" si="11"/>
        <v>47604</v>
      </c>
      <c r="B127" s="99">
        <v>113</v>
      </c>
      <c r="C127" s="83">
        <f t="shared" si="6"/>
        <v>2387.4752377664513</v>
      </c>
      <c r="D127" s="100">
        <f t="shared" si="7"/>
        <v>7.76</v>
      </c>
      <c r="E127" s="100">
        <f t="shared" si="9"/>
        <v>295.05623546481797</v>
      </c>
      <c r="F127" s="100">
        <f t="shared" si="10"/>
        <v>302.82</v>
      </c>
      <c r="G127" s="100">
        <f t="shared" si="8"/>
        <v>2092.4190023016336</v>
      </c>
    </row>
    <row r="128" spans="1:7" x14ac:dyDescent="0.25">
      <c r="A128" s="98">
        <f t="shared" si="11"/>
        <v>47635</v>
      </c>
      <c r="B128" s="99">
        <v>114</v>
      </c>
      <c r="C128" s="83">
        <f t="shared" si="6"/>
        <v>2092.4190023016336</v>
      </c>
      <c r="D128" s="100">
        <f t="shared" si="7"/>
        <v>6.8</v>
      </c>
      <c r="E128" s="100">
        <f t="shared" si="9"/>
        <v>296.01516823007864</v>
      </c>
      <c r="F128" s="100">
        <f t="shared" si="10"/>
        <v>302.82</v>
      </c>
      <c r="G128" s="100">
        <f t="shared" si="8"/>
        <v>1796.4038340715549</v>
      </c>
    </row>
    <row r="129" spans="1:7" x14ac:dyDescent="0.25">
      <c r="A129" s="98">
        <f t="shared" si="11"/>
        <v>47665</v>
      </c>
      <c r="B129" s="99">
        <v>115</v>
      </c>
      <c r="C129" s="83">
        <f t="shared" si="6"/>
        <v>1796.4038340715549</v>
      </c>
      <c r="D129" s="100">
        <f t="shared" si="7"/>
        <v>5.84</v>
      </c>
      <c r="E129" s="100">
        <f t="shared" si="9"/>
        <v>296.97721752682639</v>
      </c>
      <c r="F129" s="100">
        <f t="shared" si="10"/>
        <v>302.82</v>
      </c>
      <c r="G129" s="100">
        <f t="shared" si="8"/>
        <v>1499.4266165447284</v>
      </c>
    </row>
    <row r="130" spans="1:7" x14ac:dyDescent="0.25">
      <c r="A130" s="98">
        <f t="shared" si="11"/>
        <v>47696</v>
      </c>
      <c r="B130" s="99">
        <v>116</v>
      </c>
      <c r="C130" s="83">
        <f t="shared" si="6"/>
        <v>1499.4266165447284</v>
      </c>
      <c r="D130" s="100">
        <f t="shared" si="7"/>
        <v>4.87</v>
      </c>
      <c r="E130" s="100">
        <f t="shared" si="9"/>
        <v>297.94239348378858</v>
      </c>
      <c r="F130" s="100">
        <f t="shared" si="10"/>
        <v>302.82</v>
      </c>
      <c r="G130" s="100">
        <f t="shared" si="8"/>
        <v>1201.4842230609397</v>
      </c>
    </row>
    <row r="131" spans="1:7" x14ac:dyDescent="0.25">
      <c r="A131" s="98">
        <f t="shared" si="11"/>
        <v>47727</v>
      </c>
      <c r="B131" s="99">
        <v>117</v>
      </c>
      <c r="C131" s="83">
        <f t="shared" si="6"/>
        <v>1201.4842230609397</v>
      </c>
      <c r="D131" s="100">
        <f t="shared" si="7"/>
        <v>3.9</v>
      </c>
      <c r="E131" s="100">
        <f t="shared" si="9"/>
        <v>298.91070626261086</v>
      </c>
      <c r="F131" s="100">
        <f t="shared" si="10"/>
        <v>302.82</v>
      </c>
      <c r="G131" s="100">
        <f t="shared" si="8"/>
        <v>902.57351679832891</v>
      </c>
    </row>
    <row r="132" spans="1:7" x14ac:dyDescent="0.25">
      <c r="A132" s="98">
        <f t="shared" si="11"/>
        <v>47757</v>
      </c>
      <c r="B132" s="99">
        <v>118</v>
      </c>
      <c r="C132" s="83">
        <f t="shared" si="6"/>
        <v>902.57351679832891</v>
      </c>
      <c r="D132" s="100">
        <f t="shared" si="7"/>
        <v>2.93</v>
      </c>
      <c r="E132" s="100">
        <f t="shared" si="9"/>
        <v>299.88216605796435</v>
      </c>
      <c r="F132" s="100">
        <f t="shared" si="10"/>
        <v>302.82</v>
      </c>
      <c r="G132" s="100">
        <f t="shared" si="8"/>
        <v>602.69135074036456</v>
      </c>
    </row>
    <row r="133" spans="1:7" x14ac:dyDescent="0.25">
      <c r="A133" s="98">
        <f t="shared" si="11"/>
        <v>47788</v>
      </c>
      <c r="B133" s="99">
        <v>119</v>
      </c>
      <c r="C133" s="83">
        <f t="shared" si="6"/>
        <v>602.69135074036456</v>
      </c>
      <c r="D133" s="100">
        <f t="shared" si="7"/>
        <v>1.96</v>
      </c>
      <c r="E133" s="100">
        <f t="shared" si="9"/>
        <v>300.85678309765274</v>
      </c>
      <c r="F133" s="100">
        <f t="shared" si="10"/>
        <v>302.82</v>
      </c>
      <c r="G133" s="100">
        <f t="shared" si="8"/>
        <v>301.83456764271182</v>
      </c>
    </row>
    <row r="134" spans="1:7" x14ac:dyDescent="0.25">
      <c r="A134" s="98">
        <f t="shared" si="11"/>
        <v>47818</v>
      </c>
      <c r="B134" s="99">
        <v>120</v>
      </c>
      <c r="C134" s="83">
        <f t="shared" si="6"/>
        <v>301.83456764271182</v>
      </c>
      <c r="D134" s="100">
        <f t="shared" si="7"/>
        <v>0.98</v>
      </c>
      <c r="E134" s="100">
        <f t="shared" si="9"/>
        <v>301.83456764272017</v>
      </c>
      <c r="F134" s="100">
        <f t="shared" si="10"/>
        <v>302.82</v>
      </c>
      <c r="G134" s="192">
        <f t="shared" si="8"/>
        <v>-8.3559825725387782E-12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L19" sqref="L19"/>
    </sheetView>
  </sheetViews>
  <sheetFormatPr defaultColWidth="9.140625" defaultRowHeight="15" x14ac:dyDescent="0.25"/>
  <cols>
    <col min="1" max="1" width="9.140625" style="95"/>
    <col min="2" max="2" width="7.85546875" style="95" customWidth="1"/>
    <col min="3" max="3" width="14.7109375" style="95" customWidth="1"/>
    <col min="4" max="4" width="14.28515625" style="95" customWidth="1"/>
    <col min="5" max="7" width="14.7109375" style="95" customWidth="1"/>
    <col min="8" max="16384" width="9.140625" style="95"/>
  </cols>
  <sheetData>
    <row r="1" spans="1:13" x14ac:dyDescent="0.25">
      <c r="A1" s="77"/>
      <c r="B1" s="77"/>
      <c r="C1" s="77"/>
      <c r="D1" s="77"/>
      <c r="E1" s="77"/>
      <c r="F1" s="77"/>
      <c r="G1" s="78"/>
    </row>
    <row r="2" spans="1:13" x14ac:dyDescent="0.25">
      <c r="A2" s="77"/>
      <c r="B2" s="77"/>
      <c r="C2" s="77"/>
      <c r="D2" s="77"/>
      <c r="E2" s="77"/>
      <c r="F2" s="79"/>
      <c r="G2" s="80"/>
    </row>
    <row r="3" spans="1:13" x14ac:dyDescent="0.25">
      <c r="A3" s="77"/>
      <c r="B3" s="77"/>
      <c r="C3" s="77"/>
      <c r="D3" s="77"/>
      <c r="E3" s="77"/>
      <c r="F3" s="79"/>
      <c r="G3" s="80"/>
    </row>
    <row r="4" spans="1:13" ht="21" x14ac:dyDescent="0.35">
      <c r="A4" s="77"/>
      <c r="B4" s="132" t="s">
        <v>63</v>
      </c>
      <c r="C4" s="77"/>
      <c r="D4" s="77"/>
      <c r="E4" s="82"/>
      <c r="F4" s="133" t="str">
        <f>'Lisa 3'!D6</f>
        <v>Tiigi 9a, Narva</v>
      </c>
      <c r="G4" s="81"/>
      <c r="K4" s="114"/>
      <c r="L4" s="113"/>
    </row>
    <row r="5" spans="1:13" x14ac:dyDescent="0.25">
      <c r="A5" s="77"/>
      <c r="B5" s="77"/>
      <c r="C5" s="77"/>
      <c r="D5" s="77"/>
      <c r="E5" s="77"/>
      <c r="F5" s="83"/>
      <c r="G5" s="77"/>
      <c r="K5" s="112"/>
      <c r="L5" s="113"/>
    </row>
    <row r="6" spans="1:13" x14ac:dyDescent="0.25">
      <c r="A6" s="77"/>
      <c r="B6" s="170" t="s">
        <v>32</v>
      </c>
      <c r="C6" s="171"/>
      <c r="D6" s="172"/>
      <c r="E6" s="139">
        <v>44197</v>
      </c>
      <c r="F6" s="173"/>
      <c r="G6" s="77"/>
      <c r="K6" s="124"/>
      <c r="L6" s="124"/>
    </row>
    <row r="7" spans="1:13" x14ac:dyDescent="0.25">
      <c r="A7" s="77"/>
      <c r="B7" s="174" t="s">
        <v>33</v>
      </c>
      <c r="C7" s="79"/>
      <c r="D7" s="188"/>
      <c r="E7" s="131">
        <v>60</v>
      </c>
      <c r="F7" s="178" t="s">
        <v>21</v>
      </c>
      <c r="G7" s="77"/>
      <c r="K7" s="126"/>
      <c r="L7" s="126"/>
    </row>
    <row r="8" spans="1:13" x14ac:dyDescent="0.25">
      <c r="A8" s="77"/>
      <c r="B8" s="174" t="s">
        <v>61</v>
      </c>
      <c r="C8" s="79"/>
      <c r="D8" s="189">
        <f>E6-1</f>
        <v>44196</v>
      </c>
      <c r="E8" s="190">
        <v>2250</v>
      </c>
      <c r="F8" s="178" t="s">
        <v>35</v>
      </c>
      <c r="G8" s="77"/>
      <c r="K8" s="126"/>
      <c r="L8" s="126"/>
    </row>
    <row r="9" spans="1:13" x14ac:dyDescent="0.25">
      <c r="A9" s="77"/>
      <c r="B9" s="174" t="s">
        <v>62</v>
      </c>
      <c r="C9" s="79"/>
      <c r="D9" s="189">
        <f>EDATE(D8,E7)</f>
        <v>46022</v>
      </c>
      <c r="E9" s="190">
        <v>0</v>
      </c>
      <c r="F9" s="178" t="s">
        <v>35</v>
      </c>
      <c r="G9" s="128"/>
      <c r="K9" s="126"/>
      <c r="L9" s="126"/>
    </row>
    <row r="10" spans="1:13" x14ac:dyDescent="0.25">
      <c r="A10" s="77"/>
      <c r="B10" s="174" t="s">
        <v>36</v>
      </c>
      <c r="C10" s="79"/>
      <c r="D10" s="188"/>
      <c r="E10" s="191">
        <v>1</v>
      </c>
      <c r="F10" s="178"/>
      <c r="G10" s="77"/>
      <c r="K10" s="129"/>
      <c r="L10" s="129"/>
    </row>
    <row r="11" spans="1:13" x14ac:dyDescent="0.25">
      <c r="A11" s="77"/>
      <c r="B11" s="183" t="s">
        <v>59</v>
      </c>
      <c r="C11" s="184"/>
      <c r="D11" s="185"/>
      <c r="E11" s="186">
        <v>3.9E-2</v>
      </c>
      <c r="F11" s="187"/>
      <c r="G11" s="94"/>
      <c r="K11" s="126"/>
      <c r="L11" s="126"/>
      <c r="M11" s="129"/>
    </row>
    <row r="12" spans="1:13" x14ac:dyDescent="0.25">
      <c r="A12" s="77"/>
      <c r="B12" s="125"/>
      <c r="C12" s="99"/>
      <c r="E12" s="130"/>
      <c r="F12" s="125"/>
      <c r="G12" s="94"/>
      <c r="K12" s="126"/>
      <c r="L12" s="126"/>
      <c r="M12" s="129"/>
    </row>
    <row r="13" spans="1:13" x14ac:dyDescent="0.25">
      <c r="K13" s="126"/>
      <c r="L13" s="126"/>
      <c r="M13" s="129"/>
    </row>
    <row r="14" spans="1:13" ht="15.75" thickBot="1" x14ac:dyDescent="0.3">
      <c r="A14" s="97" t="s">
        <v>39</v>
      </c>
      <c r="B14" s="97" t="s">
        <v>40</v>
      </c>
      <c r="C14" s="97" t="s">
        <v>41</v>
      </c>
      <c r="D14" s="97" t="s">
        <v>42</v>
      </c>
      <c r="E14" s="97" t="s">
        <v>43</v>
      </c>
      <c r="F14" s="97" t="s">
        <v>44</v>
      </c>
      <c r="G14" s="97" t="s">
        <v>45</v>
      </c>
      <c r="K14" s="126"/>
      <c r="L14" s="126"/>
      <c r="M14" s="129"/>
    </row>
    <row r="15" spans="1:13" x14ac:dyDescent="0.25">
      <c r="A15" s="98">
        <f>E6</f>
        <v>44197</v>
      </c>
      <c r="B15" s="99">
        <v>1</v>
      </c>
      <c r="C15" s="83">
        <f>E8</f>
        <v>2250</v>
      </c>
      <c r="D15" s="100">
        <f>ROUND(C15*$E$11/12,2)</f>
        <v>7.31</v>
      </c>
      <c r="E15" s="100">
        <f>PPMT($E$11/12,B15,$E$7,-$E$8,$E$9,0)</f>
        <v>34.023215118345639</v>
      </c>
      <c r="F15" s="100">
        <f>ROUND(PMT($E$11/12,E7,-E8,E9),2)</f>
        <v>41.34</v>
      </c>
      <c r="G15" s="100">
        <f>C15-E15</f>
        <v>2215.9767848816546</v>
      </c>
      <c r="K15" s="126"/>
      <c r="L15" s="126"/>
      <c r="M15" s="129"/>
    </row>
    <row r="16" spans="1:13" x14ac:dyDescent="0.25">
      <c r="A16" s="98">
        <f>EDATE(A15,1)</f>
        <v>44228</v>
      </c>
      <c r="B16" s="99">
        <v>2</v>
      </c>
      <c r="C16" s="83">
        <f>G15</f>
        <v>2215.9767848816546</v>
      </c>
      <c r="D16" s="100">
        <f t="shared" ref="D16:D73" si="0">ROUND(C16*$E$11/12,2)</f>
        <v>7.2</v>
      </c>
      <c r="E16" s="100">
        <f>PPMT($E$11/12,B16,$E$7,-$E$8,$E$9,0)</f>
        <v>34.133790567480261</v>
      </c>
      <c r="F16" s="100">
        <f>F15</f>
        <v>41.34</v>
      </c>
      <c r="G16" s="100">
        <f t="shared" ref="G16:G73" si="1">C16-E16</f>
        <v>2181.8429943141741</v>
      </c>
      <c r="K16" s="126"/>
      <c r="L16" s="126"/>
      <c r="M16" s="129"/>
    </row>
    <row r="17" spans="1:13" x14ac:dyDescent="0.25">
      <c r="A17" s="98">
        <f>EDATE(A16,1)</f>
        <v>44256</v>
      </c>
      <c r="B17" s="99">
        <v>3</v>
      </c>
      <c r="C17" s="83">
        <f>G16</f>
        <v>2181.8429943141741</v>
      </c>
      <c r="D17" s="100">
        <f t="shared" si="0"/>
        <v>7.09</v>
      </c>
      <c r="E17" s="100">
        <f t="shared" ref="E17:E74" si="2">PPMT($E$11/12,B17,$E$7,-$E$8,$E$9,0)</f>
        <v>34.24472538682457</v>
      </c>
      <c r="F17" s="100">
        <f t="shared" ref="F17:F74" si="3">F16</f>
        <v>41.34</v>
      </c>
      <c r="G17" s="100">
        <f t="shared" si="1"/>
        <v>2147.5982689273496</v>
      </c>
      <c r="K17" s="126"/>
      <c r="L17" s="126"/>
      <c r="M17" s="129"/>
    </row>
    <row r="18" spans="1:13" x14ac:dyDescent="0.25">
      <c r="A18" s="98">
        <f t="shared" ref="A18:A74" si="4">EDATE(A17,1)</f>
        <v>44287</v>
      </c>
      <c r="B18" s="99">
        <v>4</v>
      </c>
      <c r="C18" s="83">
        <f t="shared" ref="C18:C73" si="5">G17</f>
        <v>2147.5982689273496</v>
      </c>
      <c r="D18" s="100">
        <f t="shared" si="0"/>
        <v>6.98</v>
      </c>
      <c r="E18" s="100">
        <f t="shared" si="2"/>
        <v>34.356020744331751</v>
      </c>
      <c r="F18" s="100">
        <f t="shared" si="3"/>
        <v>41.34</v>
      </c>
      <c r="G18" s="100">
        <f t="shared" si="1"/>
        <v>2113.2422481830181</v>
      </c>
      <c r="K18" s="126"/>
      <c r="L18" s="126"/>
      <c r="M18" s="129"/>
    </row>
    <row r="19" spans="1:13" x14ac:dyDescent="0.25">
      <c r="A19" s="98">
        <f t="shared" si="4"/>
        <v>44317</v>
      </c>
      <c r="B19" s="99">
        <v>5</v>
      </c>
      <c r="C19" s="83">
        <f t="shared" si="5"/>
        <v>2113.2422481830181</v>
      </c>
      <c r="D19" s="100">
        <f t="shared" si="0"/>
        <v>6.87</v>
      </c>
      <c r="E19" s="100">
        <f t="shared" si="2"/>
        <v>34.467677811750832</v>
      </c>
      <c r="F19" s="100">
        <f t="shared" si="3"/>
        <v>41.34</v>
      </c>
      <c r="G19" s="100">
        <f t="shared" si="1"/>
        <v>2078.7745703712671</v>
      </c>
      <c r="K19" s="126"/>
      <c r="L19" s="126"/>
      <c r="M19" s="129"/>
    </row>
    <row r="20" spans="1:13" x14ac:dyDescent="0.25">
      <c r="A20" s="98">
        <f t="shared" si="4"/>
        <v>44348</v>
      </c>
      <c r="B20" s="99">
        <v>6</v>
      </c>
      <c r="C20" s="83">
        <f t="shared" si="5"/>
        <v>2078.7745703712671</v>
      </c>
      <c r="D20" s="100">
        <f t="shared" si="0"/>
        <v>6.76</v>
      </c>
      <c r="E20" s="100">
        <f t="shared" si="2"/>
        <v>34.579697764639022</v>
      </c>
      <c r="F20" s="100">
        <f t="shared" si="3"/>
        <v>41.34</v>
      </c>
      <c r="G20" s="100">
        <f t="shared" si="1"/>
        <v>2044.1948726066282</v>
      </c>
      <c r="K20" s="126"/>
      <c r="L20" s="126"/>
      <c r="M20" s="129"/>
    </row>
    <row r="21" spans="1:13" x14ac:dyDescent="0.25">
      <c r="A21" s="98">
        <f t="shared" si="4"/>
        <v>44378</v>
      </c>
      <c r="B21" s="99">
        <v>7</v>
      </c>
      <c r="C21" s="83">
        <f t="shared" si="5"/>
        <v>2044.1948726066282</v>
      </c>
      <c r="D21" s="100">
        <f t="shared" si="0"/>
        <v>6.64</v>
      </c>
      <c r="E21" s="100">
        <f t="shared" si="2"/>
        <v>34.692081782374096</v>
      </c>
      <c r="F21" s="100">
        <f t="shared" si="3"/>
        <v>41.34</v>
      </c>
      <c r="G21" s="100">
        <f t="shared" si="1"/>
        <v>2009.5027908242541</v>
      </c>
      <c r="K21" s="126"/>
      <c r="L21" s="126"/>
      <c r="M21" s="129"/>
    </row>
    <row r="22" spans="1:13" x14ac:dyDescent="0.25">
      <c r="A22" s="98">
        <f>EDATE(A21,1)</f>
        <v>44409</v>
      </c>
      <c r="B22" s="99">
        <v>8</v>
      </c>
      <c r="C22" s="83">
        <f t="shared" si="5"/>
        <v>2009.5027908242541</v>
      </c>
      <c r="D22" s="100">
        <f t="shared" si="0"/>
        <v>6.53</v>
      </c>
      <c r="E22" s="100">
        <f t="shared" si="2"/>
        <v>34.804831048166811</v>
      </c>
      <c r="F22" s="100">
        <f t="shared" si="3"/>
        <v>41.34</v>
      </c>
      <c r="G22" s="100">
        <f t="shared" si="1"/>
        <v>1974.6979597760874</v>
      </c>
      <c r="K22" s="126"/>
      <c r="L22" s="126"/>
      <c r="M22" s="129"/>
    </row>
    <row r="23" spans="1:13" x14ac:dyDescent="0.25">
      <c r="A23" s="98">
        <f t="shared" si="4"/>
        <v>44440</v>
      </c>
      <c r="B23" s="99">
        <v>9</v>
      </c>
      <c r="C23" s="83">
        <f t="shared" si="5"/>
        <v>1974.6979597760874</v>
      </c>
      <c r="D23" s="100">
        <f t="shared" si="0"/>
        <v>6.42</v>
      </c>
      <c r="E23" s="100">
        <f t="shared" si="2"/>
        <v>34.917946749073351</v>
      </c>
      <c r="F23" s="100">
        <f t="shared" si="3"/>
        <v>41.34</v>
      </c>
      <c r="G23" s="100">
        <f t="shared" si="1"/>
        <v>1939.7800130270141</v>
      </c>
      <c r="K23" s="126"/>
      <c r="L23" s="126"/>
      <c r="M23" s="129"/>
    </row>
    <row r="24" spans="1:13" x14ac:dyDescent="0.25">
      <c r="A24" s="98">
        <f t="shared" si="4"/>
        <v>44470</v>
      </c>
      <c r="B24" s="99">
        <v>10</v>
      </c>
      <c r="C24" s="83">
        <f t="shared" si="5"/>
        <v>1939.7800130270141</v>
      </c>
      <c r="D24" s="100">
        <f t="shared" si="0"/>
        <v>6.3</v>
      </c>
      <c r="E24" s="100">
        <f t="shared" si="2"/>
        <v>35.031430076007844</v>
      </c>
      <c r="F24" s="100">
        <f t="shared" si="3"/>
        <v>41.34</v>
      </c>
      <c r="G24" s="100">
        <f t="shared" si="1"/>
        <v>1904.7485829510063</v>
      </c>
      <c r="K24" s="126"/>
      <c r="L24" s="126"/>
      <c r="M24" s="129"/>
    </row>
    <row r="25" spans="1:13" x14ac:dyDescent="0.25">
      <c r="A25" s="98">
        <f t="shared" si="4"/>
        <v>44501</v>
      </c>
      <c r="B25" s="99">
        <v>11</v>
      </c>
      <c r="C25" s="83">
        <f t="shared" si="5"/>
        <v>1904.7485829510063</v>
      </c>
      <c r="D25" s="100">
        <f t="shared" si="0"/>
        <v>6.19</v>
      </c>
      <c r="E25" s="100">
        <f t="shared" si="2"/>
        <v>35.145282223754869</v>
      </c>
      <c r="F25" s="100">
        <f t="shared" si="3"/>
        <v>41.34</v>
      </c>
      <c r="G25" s="100">
        <f t="shared" si="1"/>
        <v>1869.6033007272513</v>
      </c>
    </row>
    <row r="26" spans="1:13" x14ac:dyDescent="0.25">
      <c r="A26" s="98">
        <f t="shared" si="4"/>
        <v>44531</v>
      </c>
      <c r="B26" s="99">
        <v>12</v>
      </c>
      <c r="C26" s="83">
        <f t="shared" si="5"/>
        <v>1869.6033007272513</v>
      </c>
      <c r="D26" s="100">
        <f t="shared" si="0"/>
        <v>6.08</v>
      </c>
      <c r="E26" s="100">
        <f t="shared" si="2"/>
        <v>35.259504390982073</v>
      </c>
      <c r="F26" s="100">
        <f t="shared" si="3"/>
        <v>41.34</v>
      </c>
      <c r="G26" s="100">
        <f t="shared" si="1"/>
        <v>1834.3437963362692</v>
      </c>
    </row>
    <row r="27" spans="1:13" x14ac:dyDescent="0.25">
      <c r="A27" s="98">
        <f t="shared" si="4"/>
        <v>44562</v>
      </c>
      <c r="B27" s="99">
        <v>13</v>
      </c>
      <c r="C27" s="83">
        <f t="shared" si="5"/>
        <v>1834.3437963362692</v>
      </c>
      <c r="D27" s="100">
        <f t="shared" si="0"/>
        <v>5.96</v>
      </c>
      <c r="E27" s="100">
        <f t="shared" si="2"/>
        <v>35.374097780252768</v>
      </c>
      <c r="F27" s="100">
        <f t="shared" si="3"/>
        <v>41.34</v>
      </c>
      <c r="G27" s="100">
        <f t="shared" si="1"/>
        <v>1798.9696985560165</v>
      </c>
    </row>
    <row r="28" spans="1:13" x14ac:dyDescent="0.25">
      <c r="A28" s="98">
        <f t="shared" si="4"/>
        <v>44593</v>
      </c>
      <c r="B28" s="99">
        <v>14</v>
      </c>
      <c r="C28" s="83">
        <f t="shared" si="5"/>
        <v>1798.9696985560165</v>
      </c>
      <c r="D28" s="100">
        <f t="shared" si="0"/>
        <v>5.85</v>
      </c>
      <c r="E28" s="100">
        <f t="shared" si="2"/>
        <v>35.489063598038584</v>
      </c>
      <c r="F28" s="100">
        <f t="shared" si="3"/>
        <v>41.34</v>
      </c>
      <c r="G28" s="100">
        <f t="shared" si="1"/>
        <v>1763.4806349579778</v>
      </c>
    </row>
    <row r="29" spans="1:13" x14ac:dyDescent="0.25">
      <c r="A29" s="98">
        <f t="shared" si="4"/>
        <v>44621</v>
      </c>
      <c r="B29" s="99">
        <v>15</v>
      </c>
      <c r="C29" s="83">
        <f t="shared" si="5"/>
        <v>1763.4806349579778</v>
      </c>
      <c r="D29" s="100">
        <f t="shared" si="0"/>
        <v>5.73</v>
      </c>
      <c r="E29" s="100">
        <f t="shared" si="2"/>
        <v>35.604403054732209</v>
      </c>
      <c r="F29" s="100">
        <f t="shared" si="3"/>
        <v>41.34</v>
      </c>
      <c r="G29" s="100">
        <f t="shared" si="1"/>
        <v>1727.8762319032455</v>
      </c>
    </row>
    <row r="30" spans="1:13" x14ac:dyDescent="0.25">
      <c r="A30" s="98">
        <f t="shared" si="4"/>
        <v>44652</v>
      </c>
      <c r="B30" s="99">
        <v>16</v>
      </c>
      <c r="C30" s="83">
        <f t="shared" si="5"/>
        <v>1727.8762319032455</v>
      </c>
      <c r="D30" s="100">
        <f t="shared" si="0"/>
        <v>5.62</v>
      </c>
      <c r="E30" s="100">
        <f t="shared" si="2"/>
        <v>35.720117364660091</v>
      </c>
      <c r="F30" s="100">
        <f t="shared" si="3"/>
        <v>41.34</v>
      </c>
      <c r="G30" s="100">
        <f t="shared" si="1"/>
        <v>1692.1561145385854</v>
      </c>
    </row>
    <row r="31" spans="1:13" x14ac:dyDescent="0.25">
      <c r="A31" s="98">
        <f t="shared" si="4"/>
        <v>44682</v>
      </c>
      <c r="B31" s="99">
        <v>17</v>
      </c>
      <c r="C31" s="83">
        <f t="shared" si="5"/>
        <v>1692.1561145385854</v>
      </c>
      <c r="D31" s="100">
        <f t="shared" si="0"/>
        <v>5.5</v>
      </c>
      <c r="E31" s="100">
        <f t="shared" si="2"/>
        <v>35.836207746095241</v>
      </c>
      <c r="F31" s="100">
        <f t="shared" si="3"/>
        <v>41.34</v>
      </c>
      <c r="G31" s="100">
        <f t="shared" si="1"/>
        <v>1656.3199067924902</v>
      </c>
    </row>
    <row r="32" spans="1:13" x14ac:dyDescent="0.25">
      <c r="A32" s="98">
        <f t="shared" si="4"/>
        <v>44713</v>
      </c>
      <c r="B32" s="99">
        <v>18</v>
      </c>
      <c r="C32" s="83">
        <f t="shared" si="5"/>
        <v>1656.3199067924902</v>
      </c>
      <c r="D32" s="100">
        <f t="shared" si="0"/>
        <v>5.38</v>
      </c>
      <c r="E32" s="100">
        <f t="shared" si="2"/>
        <v>35.952675421270044</v>
      </c>
      <c r="F32" s="100">
        <f t="shared" si="3"/>
        <v>41.34</v>
      </c>
      <c r="G32" s="100">
        <f t="shared" si="1"/>
        <v>1620.3672313712202</v>
      </c>
    </row>
    <row r="33" spans="1:7" x14ac:dyDescent="0.25">
      <c r="A33" s="98">
        <f t="shared" si="4"/>
        <v>44743</v>
      </c>
      <c r="B33" s="99">
        <v>19</v>
      </c>
      <c r="C33" s="83">
        <f t="shared" si="5"/>
        <v>1620.3672313712202</v>
      </c>
      <c r="D33" s="100">
        <f t="shared" si="0"/>
        <v>5.27</v>
      </c>
      <c r="E33" s="100">
        <f t="shared" si="2"/>
        <v>36.069521616389174</v>
      </c>
      <c r="F33" s="100">
        <f t="shared" si="3"/>
        <v>41.34</v>
      </c>
      <c r="G33" s="100">
        <f t="shared" si="1"/>
        <v>1584.297709754831</v>
      </c>
    </row>
    <row r="34" spans="1:7" x14ac:dyDescent="0.25">
      <c r="A34" s="98">
        <f t="shared" si="4"/>
        <v>44774</v>
      </c>
      <c r="B34" s="99">
        <v>20</v>
      </c>
      <c r="C34" s="83">
        <f t="shared" si="5"/>
        <v>1584.297709754831</v>
      </c>
      <c r="D34" s="100">
        <f t="shared" si="0"/>
        <v>5.15</v>
      </c>
      <c r="E34" s="100">
        <f t="shared" si="2"/>
        <v>36.186747561642441</v>
      </c>
      <c r="F34" s="100">
        <f t="shared" si="3"/>
        <v>41.34</v>
      </c>
      <c r="G34" s="100">
        <f t="shared" si="1"/>
        <v>1548.1109621931885</v>
      </c>
    </row>
    <row r="35" spans="1:7" x14ac:dyDescent="0.25">
      <c r="A35" s="98">
        <f t="shared" si="4"/>
        <v>44805</v>
      </c>
      <c r="B35" s="99">
        <v>21</v>
      </c>
      <c r="C35" s="83">
        <f t="shared" si="5"/>
        <v>1548.1109621931885</v>
      </c>
      <c r="D35" s="100">
        <f t="shared" si="0"/>
        <v>5.03</v>
      </c>
      <c r="E35" s="100">
        <f t="shared" si="2"/>
        <v>36.304354491217779</v>
      </c>
      <c r="F35" s="100">
        <f t="shared" si="3"/>
        <v>41.34</v>
      </c>
      <c r="G35" s="100">
        <f t="shared" si="1"/>
        <v>1511.8066077019707</v>
      </c>
    </row>
    <row r="36" spans="1:7" x14ac:dyDescent="0.25">
      <c r="A36" s="98">
        <f t="shared" si="4"/>
        <v>44835</v>
      </c>
      <c r="B36" s="99">
        <v>22</v>
      </c>
      <c r="C36" s="83">
        <f t="shared" si="5"/>
        <v>1511.8066077019707</v>
      </c>
      <c r="D36" s="100">
        <f t="shared" si="0"/>
        <v>4.91</v>
      </c>
      <c r="E36" s="100">
        <f t="shared" si="2"/>
        <v>36.422343643314228</v>
      </c>
      <c r="F36" s="100">
        <f t="shared" si="3"/>
        <v>41.34</v>
      </c>
      <c r="G36" s="100">
        <f t="shared" si="1"/>
        <v>1475.3842640586565</v>
      </c>
    </row>
    <row r="37" spans="1:7" x14ac:dyDescent="0.25">
      <c r="A37" s="98">
        <f t="shared" si="4"/>
        <v>44866</v>
      </c>
      <c r="B37" s="99">
        <v>23</v>
      </c>
      <c r="C37" s="83">
        <f t="shared" si="5"/>
        <v>1475.3842640586565</v>
      </c>
      <c r="D37" s="100">
        <f t="shared" si="0"/>
        <v>4.79</v>
      </c>
      <c r="E37" s="100">
        <f t="shared" si="2"/>
        <v>36.540716260155008</v>
      </c>
      <c r="F37" s="100">
        <f t="shared" si="3"/>
        <v>41.34</v>
      </c>
      <c r="G37" s="100">
        <f t="shared" si="1"/>
        <v>1438.8435477985015</v>
      </c>
    </row>
    <row r="38" spans="1:7" x14ac:dyDescent="0.25">
      <c r="A38" s="98">
        <f t="shared" si="4"/>
        <v>44896</v>
      </c>
      <c r="B38" s="99">
        <v>24</v>
      </c>
      <c r="C38" s="83">
        <f t="shared" si="5"/>
        <v>1438.8435477985015</v>
      </c>
      <c r="D38" s="100">
        <f t="shared" si="0"/>
        <v>4.68</v>
      </c>
      <c r="E38" s="100">
        <f t="shared" si="2"/>
        <v>36.659473588000509</v>
      </c>
      <c r="F38" s="100">
        <f t="shared" si="3"/>
        <v>41.34</v>
      </c>
      <c r="G38" s="100">
        <f t="shared" si="1"/>
        <v>1402.184074210501</v>
      </c>
    </row>
    <row r="39" spans="1:7" x14ac:dyDescent="0.25">
      <c r="A39" s="98">
        <f t="shared" si="4"/>
        <v>44927</v>
      </c>
      <c r="B39" s="99">
        <v>25</v>
      </c>
      <c r="C39" s="83">
        <f t="shared" si="5"/>
        <v>1402.184074210501</v>
      </c>
      <c r="D39" s="100">
        <f t="shared" si="0"/>
        <v>4.5599999999999996</v>
      </c>
      <c r="E39" s="100">
        <f t="shared" si="2"/>
        <v>36.778616877161511</v>
      </c>
      <c r="F39" s="100">
        <f t="shared" si="3"/>
        <v>41.34</v>
      </c>
      <c r="G39" s="100">
        <f t="shared" si="1"/>
        <v>1365.4054573333394</v>
      </c>
    </row>
    <row r="40" spans="1:7" x14ac:dyDescent="0.25">
      <c r="A40" s="98">
        <f t="shared" si="4"/>
        <v>44958</v>
      </c>
      <c r="B40" s="99">
        <v>26</v>
      </c>
      <c r="C40" s="83">
        <f t="shared" si="5"/>
        <v>1365.4054573333394</v>
      </c>
      <c r="D40" s="100">
        <f t="shared" si="0"/>
        <v>4.4400000000000004</v>
      </c>
      <c r="E40" s="100">
        <f t="shared" si="2"/>
        <v>36.898147382012283</v>
      </c>
      <c r="F40" s="100">
        <f t="shared" si="3"/>
        <v>41.34</v>
      </c>
      <c r="G40" s="100">
        <f t="shared" si="1"/>
        <v>1328.5073099513272</v>
      </c>
    </row>
    <row r="41" spans="1:7" x14ac:dyDescent="0.25">
      <c r="A41" s="98">
        <f t="shared" si="4"/>
        <v>44986</v>
      </c>
      <c r="B41" s="99">
        <v>27</v>
      </c>
      <c r="C41" s="83">
        <f t="shared" si="5"/>
        <v>1328.5073099513272</v>
      </c>
      <c r="D41" s="100">
        <f t="shared" si="0"/>
        <v>4.32</v>
      </c>
      <c r="E41" s="100">
        <f t="shared" si="2"/>
        <v>37.018066361003825</v>
      </c>
      <c r="F41" s="100">
        <f t="shared" si="3"/>
        <v>41.34</v>
      </c>
      <c r="G41" s="100">
        <f t="shared" si="1"/>
        <v>1291.4892435903234</v>
      </c>
    </row>
    <row r="42" spans="1:7" x14ac:dyDescent="0.25">
      <c r="A42" s="98">
        <f t="shared" si="4"/>
        <v>45017</v>
      </c>
      <c r="B42" s="99">
        <v>28</v>
      </c>
      <c r="C42" s="83">
        <f t="shared" si="5"/>
        <v>1291.4892435903234</v>
      </c>
      <c r="D42" s="100">
        <f t="shared" si="0"/>
        <v>4.2</v>
      </c>
      <c r="E42" s="100">
        <f t="shared" si="2"/>
        <v>37.138375076677086</v>
      </c>
      <c r="F42" s="100">
        <f t="shared" si="3"/>
        <v>41.34</v>
      </c>
      <c r="G42" s="100">
        <f t="shared" si="1"/>
        <v>1254.3508685136464</v>
      </c>
    </row>
    <row r="43" spans="1:7" x14ac:dyDescent="0.25">
      <c r="A43" s="98">
        <f t="shared" si="4"/>
        <v>45047</v>
      </c>
      <c r="B43" s="99">
        <v>29</v>
      </c>
      <c r="C43" s="83">
        <f t="shared" si="5"/>
        <v>1254.3508685136464</v>
      </c>
      <c r="D43" s="100">
        <f t="shared" si="0"/>
        <v>4.08</v>
      </c>
      <c r="E43" s="100">
        <f t="shared" si="2"/>
        <v>37.259074795676291</v>
      </c>
      <c r="F43" s="100">
        <f t="shared" si="3"/>
        <v>41.34</v>
      </c>
      <c r="G43" s="100">
        <f t="shared" si="1"/>
        <v>1217.0917937179702</v>
      </c>
    </row>
    <row r="44" spans="1:7" x14ac:dyDescent="0.25">
      <c r="A44" s="98">
        <f t="shared" si="4"/>
        <v>45078</v>
      </c>
      <c r="B44" s="99">
        <v>30</v>
      </c>
      <c r="C44" s="83">
        <f t="shared" si="5"/>
        <v>1217.0917937179702</v>
      </c>
      <c r="D44" s="100">
        <f t="shared" si="0"/>
        <v>3.96</v>
      </c>
      <c r="E44" s="100">
        <f t="shared" si="2"/>
        <v>37.380166788762239</v>
      </c>
      <c r="F44" s="100">
        <f t="shared" si="3"/>
        <v>41.34</v>
      </c>
      <c r="G44" s="100">
        <f t="shared" si="1"/>
        <v>1179.711626929208</v>
      </c>
    </row>
    <row r="45" spans="1:7" x14ac:dyDescent="0.25">
      <c r="A45" s="98">
        <f t="shared" si="4"/>
        <v>45108</v>
      </c>
      <c r="B45" s="99">
        <v>31</v>
      </c>
      <c r="C45" s="83">
        <f t="shared" si="5"/>
        <v>1179.711626929208</v>
      </c>
      <c r="D45" s="100">
        <f t="shared" si="0"/>
        <v>3.83</v>
      </c>
      <c r="E45" s="100">
        <f t="shared" si="2"/>
        <v>37.501652330825713</v>
      </c>
      <c r="F45" s="100">
        <f t="shared" si="3"/>
        <v>41.34</v>
      </c>
      <c r="G45" s="100">
        <f t="shared" si="1"/>
        <v>1142.2099745983824</v>
      </c>
    </row>
    <row r="46" spans="1:7" x14ac:dyDescent="0.25">
      <c r="A46" s="98">
        <f t="shared" si="4"/>
        <v>45139</v>
      </c>
      <c r="B46" s="99">
        <v>32</v>
      </c>
      <c r="C46" s="83">
        <f t="shared" si="5"/>
        <v>1142.2099745983824</v>
      </c>
      <c r="D46" s="100">
        <f t="shared" si="0"/>
        <v>3.71</v>
      </c>
      <c r="E46" s="100">
        <f t="shared" si="2"/>
        <v>37.623532700900896</v>
      </c>
      <c r="F46" s="100">
        <f t="shared" si="3"/>
        <v>41.34</v>
      </c>
      <c r="G46" s="100">
        <f t="shared" si="1"/>
        <v>1104.5864418974816</v>
      </c>
    </row>
    <row r="47" spans="1:7" x14ac:dyDescent="0.25">
      <c r="A47" s="98">
        <f t="shared" si="4"/>
        <v>45170</v>
      </c>
      <c r="B47" s="99">
        <v>33</v>
      </c>
      <c r="C47" s="83">
        <f t="shared" si="5"/>
        <v>1104.5864418974816</v>
      </c>
      <c r="D47" s="100">
        <f t="shared" si="0"/>
        <v>3.59</v>
      </c>
      <c r="E47" s="100">
        <f t="shared" si="2"/>
        <v>37.745809182178824</v>
      </c>
      <c r="F47" s="100">
        <f t="shared" si="3"/>
        <v>41.34</v>
      </c>
      <c r="G47" s="100">
        <f t="shared" si="1"/>
        <v>1066.8406327153027</v>
      </c>
    </row>
    <row r="48" spans="1:7" x14ac:dyDescent="0.25">
      <c r="A48" s="98">
        <f t="shared" si="4"/>
        <v>45200</v>
      </c>
      <c r="B48" s="99">
        <v>34</v>
      </c>
      <c r="C48" s="83">
        <f t="shared" si="5"/>
        <v>1066.8406327153027</v>
      </c>
      <c r="D48" s="100">
        <f t="shared" si="0"/>
        <v>3.47</v>
      </c>
      <c r="E48" s="100">
        <f t="shared" si="2"/>
        <v>37.868483062020907</v>
      </c>
      <c r="F48" s="100">
        <f t="shared" si="3"/>
        <v>41.34</v>
      </c>
      <c r="G48" s="100">
        <f t="shared" si="1"/>
        <v>1028.9721496532818</v>
      </c>
    </row>
    <row r="49" spans="1:7" x14ac:dyDescent="0.25">
      <c r="A49" s="98">
        <f t="shared" si="4"/>
        <v>45231</v>
      </c>
      <c r="B49" s="99">
        <v>35</v>
      </c>
      <c r="C49" s="83">
        <f t="shared" si="5"/>
        <v>1028.9721496532818</v>
      </c>
      <c r="D49" s="100">
        <f t="shared" si="0"/>
        <v>3.34</v>
      </c>
      <c r="E49" s="100">
        <f t="shared" si="2"/>
        <v>37.991555631972474</v>
      </c>
      <c r="F49" s="100">
        <f t="shared" si="3"/>
        <v>41.34</v>
      </c>
      <c r="G49" s="100">
        <f t="shared" si="1"/>
        <v>990.98059402130934</v>
      </c>
    </row>
    <row r="50" spans="1:7" x14ac:dyDescent="0.25">
      <c r="A50" s="98">
        <f t="shared" si="4"/>
        <v>45261</v>
      </c>
      <c r="B50" s="99">
        <v>36</v>
      </c>
      <c r="C50" s="83">
        <f t="shared" si="5"/>
        <v>990.98059402130934</v>
      </c>
      <c r="D50" s="100">
        <f t="shared" si="0"/>
        <v>3.22</v>
      </c>
      <c r="E50" s="100">
        <f t="shared" si="2"/>
        <v>38.115028187776389</v>
      </c>
      <c r="F50" s="100">
        <f t="shared" si="3"/>
        <v>41.34</v>
      </c>
      <c r="G50" s="100">
        <f t="shared" si="1"/>
        <v>952.86556583353297</v>
      </c>
    </row>
    <row r="51" spans="1:7" x14ac:dyDescent="0.25">
      <c r="A51" s="98">
        <f t="shared" si="4"/>
        <v>45292</v>
      </c>
      <c r="B51" s="99">
        <v>37</v>
      </c>
      <c r="C51" s="83">
        <f t="shared" si="5"/>
        <v>952.86556583353297</v>
      </c>
      <c r="D51" s="100">
        <f t="shared" si="0"/>
        <v>3.1</v>
      </c>
      <c r="E51" s="100">
        <f t="shared" si="2"/>
        <v>38.238902029386658</v>
      </c>
      <c r="F51" s="100">
        <f t="shared" si="3"/>
        <v>41.34</v>
      </c>
      <c r="G51" s="100">
        <f t="shared" si="1"/>
        <v>914.62666380414635</v>
      </c>
    </row>
    <row r="52" spans="1:7" x14ac:dyDescent="0.25">
      <c r="A52" s="98">
        <f t="shared" si="4"/>
        <v>45323</v>
      </c>
      <c r="B52" s="99">
        <v>38</v>
      </c>
      <c r="C52" s="83">
        <f t="shared" si="5"/>
        <v>914.62666380414635</v>
      </c>
      <c r="D52" s="100">
        <f t="shared" si="0"/>
        <v>2.97</v>
      </c>
      <c r="E52" s="100">
        <f t="shared" si="2"/>
        <v>38.363178460982162</v>
      </c>
      <c r="F52" s="100">
        <f t="shared" si="3"/>
        <v>41.34</v>
      </c>
      <c r="G52" s="100">
        <f t="shared" si="1"/>
        <v>876.26348534316423</v>
      </c>
    </row>
    <row r="53" spans="1:7" x14ac:dyDescent="0.25">
      <c r="A53" s="98">
        <f t="shared" si="4"/>
        <v>45352</v>
      </c>
      <c r="B53" s="99">
        <v>39</v>
      </c>
      <c r="C53" s="83">
        <f t="shared" si="5"/>
        <v>876.26348534316423</v>
      </c>
      <c r="D53" s="100">
        <f t="shared" si="0"/>
        <v>2.85</v>
      </c>
      <c r="E53" s="100">
        <f t="shared" si="2"/>
        <v>38.487858790980361</v>
      </c>
      <c r="F53" s="100">
        <f t="shared" si="3"/>
        <v>41.34</v>
      </c>
      <c r="G53" s="100">
        <f t="shared" si="1"/>
        <v>837.77562655218389</v>
      </c>
    </row>
    <row r="54" spans="1:7" x14ac:dyDescent="0.25">
      <c r="A54" s="98">
        <f t="shared" si="4"/>
        <v>45383</v>
      </c>
      <c r="B54" s="99">
        <v>40</v>
      </c>
      <c r="C54" s="83">
        <f t="shared" si="5"/>
        <v>837.77562655218389</v>
      </c>
      <c r="D54" s="100">
        <f t="shared" si="0"/>
        <v>2.72</v>
      </c>
      <c r="E54" s="100">
        <f t="shared" si="2"/>
        <v>38.61294433205105</v>
      </c>
      <c r="F54" s="100">
        <f t="shared" si="3"/>
        <v>41.34</v>
      </c>
      <c r="G54" s="100">
        <f t="shared" si="1"/>
        <v>799.16268222013287</v>
      </c>
    </row>
    <row r="55" spans="1:7" x14ac:dyDescent="0.25">
      <c r="A55" s="98">
        <f t="shared" si="4"/>
        <v>45413</v>
      </c>
      <c r="B55" s="99">
        <v>41</v>
      </c>
      <c r="C55" s="83">
        <f t="shared" si="5"/>
        <v>799.16268222013287</v>
      </c>
      <c r="D55" s="100">
        <f t="shared" si="0"/>
        <v>2.6</v>
      </c>
      <c r="E55" s="100">
        <f t="shared" si="2"/>
        <v>38.738436401130208</v>
      </c>
      <c r="F55" s="100">
        <f t="shared" si="3"/>
        <v>41.34</v>
      </c>
      <c r="G55" s="100">
        <f t="shared" si="1"/>
        <v>760.42424581900264</v>
      </c>
    </row>
    <row r="56" spans="1:7" x14ac:dyDescent="0.25">
      <c r="A56" s="98">
        <f t="shared" si="4"/>
        <v>45444</v>
      </c>
      <c r="B56" s="99">
        <v>42</v>
      </c>
      <c r="C56" s="83">
        <f t="shared" si="5"/>
        <v>760.42424581900264</v>
      </c>
      <c r="D56" s="100">
        <f t="shared" si="0"/>
        <v>2.4700000000000002</v>
      </c>
      <c r="E56" s="100">
        <f t="shared" si="2"/>
        <v>38.864336319433882</v>
      </c>
      <c r="F56" s="100">
        <f t="shared" si="3"/>
        <v>41.34</v>
      </c>
      <c r="G56" s="100">
        <f t="shared" si="1"/>
        <v>721.55990949956879</v>
      </c>
    </row>
    <row r="57" spans="1:7" x14ac:dyDescent="0.25">
      <c r="A57" s="98">
        <f t="shared" si="4"/>
        <v>45474</v>
      </c>
      <c r="B57" s="99">
        <v>43</v>
      </c>
      <c r="C57" s="83">
        <f t="shared" si="5"/>
        <v>721.55990949956879</v>
      </c>
      <c r="D57" s="100">
        <f t="shared" si="0"/>
        <v>2.35</v>
      </c>
      <c r="E57" s="100">
        <f t="shared" si="2"/>
        <v>38.990645412472041</v>
      </c>
      <c r="F57" s="100">
        <f t="shared" si="3"/>
        <v>41.34</v>
      </c>
      <c r="G57" s="100">
        <f t="shared" si="1"/>
        <v>682.56926408709671</v>
      </c>
    </row>
    <row r="58" spans="1:7" x14ac:dyDescent="0.25">
      <c r="A58" s="98">
        <f t="shared" si="4"/>
        <v>45505</v>
      </c>
      <c r="B58" s="99">
        <v>44</v>
      </c>
      <c r="C58" s="83">
        <f t="shared" si="5"/>
        <v>682.56926408709671</v>
      </c>
      <c r="D58" s="100">
        <f t="shared" si="0"/>
        <v>2.2200000000000002</v>
      </c>
      <c r="E58" s="100">
        <f t="shared" si="2"/>
        <v>39.117365010062578</v>
      </c>
      <c r="F58" s="100">
        <f t="shared" si="3"/>
        <v>41.34</v>
      </c>
      <c r="G58" s="100">
        <f t="shared" si="1"/>
        <v>643.45189907703411</v>
      </c>
    </row>
    <row r="59" spans="1:7" x14ac:dyDescent="0.25">
      <c r="A59" s="98">
        <f t="shared" si="4"/>
        <v>45536</v>
      </c>
      <c r="B59" s="99">
        <v>45</v>
      </c>
      <c r="C59" s="83">
        <f t="shared" si="5"/>
        <v>643.45189907703411</v>
      </c>
      <c r="D59" s="100">
        <f t="shared" si="0"/>
        <v>2.09</v>
      </c>
      <c r="E59" s="100">
        <f t="shared" si="2"/>
        <v>39.244496446345281</v>
      </c>
      <c r="F59" s="100">
        <f t="shared" si="3"/>
        <v>41.34</v>
      </c>
      <c r="G59" s="100">
        <f t="shared" si="1"/>
        <v>604.20740263068888</v>
      </c>
    </row>
    <row r="60" spans="1:7" x14ac:dyDescent="0.25">
      <c r="A60" s="98">
        <f t="shared" si="4"/>
        <v>45566</v>
      </c>
      <c r="B60" s="99">
        <v>46</v>
      </c>
      <c r="C60" s="83">
        <f t="shared" si="5"/>
        <v>604.20740263068888</v>
      </c>
      <c r="D60" s="100">
        <f t="shared" si="0"/>
        <v>1.96</v>
      </c>
      <c r="E60" s="100">
        <f t="shared" si="2"/>
        <v>39.372041059795897</v>
      </c>
      <c r="F60" s="100">
        <f t="shared" si="3"/>
        <v>41.34</v>
      </c>
      <c r="G60" s="100">
        <f t="shared" si="1"/>
        <v>564.83536157089293</v>
      </c>
    </row>
    <row r="61" spans="1:7" x14ac:dyDescent="0.25">
      <c r="A61" s="98">
        <f t="shared" si="4"/>
        <v>45597</v>
      </c>
      <c r="B61" s="99">
        <v>47</v>
      </c>
      <c r="C61" s="83">
        <f t="shared" si="5"/>
        <v>564.83536157089293</v>
      </c>
      <c r="D61" s="100">
        <f t="shared" si="0"/>
        <v>1.84</v>
      </c>
      <c r="E61" s="100">
        <f t="shared" si="2"/>
        <v>39.50000019324024</v>
      </c>
      <c r="F61" s="100">
        <f t="shared" si="3"/>
        <v>41.34</v>
      </c>
      <c r="G61" s="100">
        <f t="shared" si="1"/>
        <v>525.3353613776527</v>
      </c>
    </row>
    <row r="62" spans="1:7" x14ac:dyDescent="0.25">
      <c r="A62" s="98">
        <f t="shared" si="4"/>
        <v>45627</v>
      </c>
      <c r="B62" s="99">
        <v>48</v>
      </c>
      <c r="C62" s="83">
        <f t="shared" si="5"/>
        <v>525.3353613776527</v>
      </c>
      <c r="D62" s="100">
        <f t="shared" si="0"/>
        <v>1.71</v>
      </c>
      <c r="E62" s="100">
        <f t="shared" si="2"/>
        <v>39.628375193868273</v>
      </c>
      <c r="F62" s="100">
        <f t="shared" si="3"/>
        <v>41.34</v>
      </c>
      <c r="G62" s="100">
        <f t="shared" si="1"/>
        <v>485.70698618378441</v>
      </c>
    </row>
    <row r="63" spans="1:7" x14ac:dyDescent="0.25">
      <c r="A63" s="98">
        <f t="shared" si="4"/>
        <v>45658</v>
      </c>
      <c r="B63" s="99">
        <v>49</v>
      </c>
      <c r="C63" s="83">
        <f t="shared" si="5"/>
        <v>485.70698618378441</v>
      </c>
      <c r="D63" s="100">
        <f t="shared" si="0"/>
        <v>1.58</v>
      </c>
      <c r="E63" s="100">
        <f t="shared" si="2"/>
        <v>39.757167413248347</v>
      </c>
      <c r="F63" s="100">
        <f t="shared" si="3"/>
        <v>41.34</v>
      </c>
      <c r="G63" s="100">
        <f t="shared" si="1"/>
        <v>445.94981877053607</v>
      </c>
    </row>
    <row r="64" spans="1:7" x14ac:dyDescent="0.25">
      <c r="A64" s="98">
        <f t="shared" si="4"/>
        <v>45689</v>
      </c>
      <c r="B64" s="99">
        <v>50</v>
      </c>
      <c r="C64" s="83">
        <f t="shared" si="5"/>
        <v>445.94981877053607</v>
      </c>
      <c r="D64" s="100">
        <f t="shared" si="0"/>
        <v>1.45</v>
      </c>
      <c r="E64" s="100">
        <f t="shared" si="2"/>
        <v>39.886378207341394</v>
      </c>
      <c r="F64" s="100">
        <f t="shared" si="3"/>
        <v>41.34</v>
      </c>
      <c r="G64" s="100">
        <f t="shared" si="1"/>
        <v>406.06344056319466</v>
      </c>
    </row>
    <row r="65" spans="1:7" x14ac:dyDescent="0.25">
      <c r="A65" s="98">
        <f t="shared" si="4"/>
        <v>45717</v>
      </c>
      <c r="B65" s="99">
        <v>51</v>
      </c>
      <c r="C65" s="83">
        <f t="shared" si="5"/>
        <v>406.06344056319466</v>
      </c>
      <c r="D65" s="100">
        <f t="shared" si="0"/>
        <v>1.32</v>
      </c>
      <c r="E65" s="100">
        <f t="shared" si="2"/>
        <v>40.016008936515263</v>
      </c>
      <c r="F65" s="100">
        <f t="shared" si="3"/>
        <v>41.34</v>
      </c>
      <c r="G65" s="100">
        <f t="shared" si="1"/>
        <v>366.04743162667938</v>
      </c>
    </row>
    <row r="66" spans="1:7" x14ac:dyDescent="0.25">
      <c r="A66" s="98">
        <f t="shared" si="4"/>
        <v>45748</v>
      </c>
      <c r="B66" s="99">
        <v>52</v>
      </c>
      <c r="C66" s="83">
        <f t="shared" si="5"/>
        <v>366.04743162667938</v>
      </c>
      <c r="D66" s="100">
        <f t="shared" si="0"/>
        <v>1.19</v>
      </c>
      <c r="E66" s="100">
        <f t="shared" si="2"/>
        <v>40.146060965558931</v>
      </c>
      <c r="F66" s="100">
        <f t="shared" si="3"/>
        <v>41.34</v>
      </c>
      <c r="G66" s="100">
        <f t="shared" si="1"/>
        <v>325.90137066112044</v>
      </c>
    </row>
    <row r="67" spans="1:7" x14ac:dyDescent="0.25">
      <c r="A67" s="98">
        <f t="shared" si="4"/>
        <v>45778</v>
      </c>
      <c r="B67" s="99">
        <v>53</v>
      </c>
      <c r="C67" s="83">
        <f t="shared" si="5"/>
        <v>325.90137066112044</v>
      </c>
      <c r="D67" s="100">
        <f t="shared" si="0"/>
        <v>1.06</v>
      </c>
      <c r="E67" s="100">
        <f t="shared" si="2"/>
        <v>40.276535663696997</v>
      </c>
      <c r="F67" s="100">
        <f t="shared" si="3"/>
        <v>41.34</v>
      </c>
      <c r="G67" s="100">
        <f t="shared" si="1"/>
        <v>285.62483499742342</v>
      </c>
    </row>
    <row r="68" spans="1:7" x14ac:dyDescent="0.25">
      <c r="A68" s="98">
        <f t="shared" si="4"/>
        <v>45809</v>
      </c>
      <c r="B68" s="99">
        <v>54</v>
      </c>
      <c r="C68" s="83">
        <f t="shared" si="5"/>
        <v>285.62483499742342</v>
      </c>
      <c r="D68" s="100">
        <f t="shared" si="0"/>
        <v>0.93</v>
      </c>
      <c r="E68" s="100">
        <f t="shared" si="2"/>
        <v>40.407434404604011</v>
      </c>
      <c r="F68" s="100">
        <f t="shared" si="3"/>
        <v>41.34</v>
      </c>
      <c r="G68" s="100">
        <f t="shared" si="1"/>
        <v>245.21740059281942</v>
      </c>
    </row>
    <row r="69" spans="1:7" x14ac:dyDescent="0.25">
      <c r="A69" s="98">
        <f t="shared" si="4"/>
        <v>45839</v>
      </c>
      <c r="B69" s="99">
        <v>55</v>
      </c>
      <c r="C69" s="83">
        <f t="shared" si="5"/>
        <v>245.21740059281942</v>
      </c>
      <c r="D69" s="100">
        <f t="shared" si="0"/>
        <v>0.8</v>
      </c>
      <c r="E69" s="100">
        <f t="shared" si="2"/>
        <v>40.538758566418977</v>
      </c>
      <c r="F69" s="100">
        <f t="shared" si="3"/>
        <v>41.34</v>
      </c>
      <c r="G69" s="100">
        <f t="shared" si="1"/>
        <v>204.67864202640044</v>
      </c>
    </row>
    <row r="70" spans="1:7" x14ac:dyDescent="0.25">
      <c r="A70" s="98">
        <f t="shared" si="4"/>
        <v>45870</v>
      </c>
      <c r="B70" s="99">
        <v>56</v>
      </c>
      <c r="C70" s="83">
        <f t="shared" si="5"/>
        <v>204.67864202640044</v>
      </c>
      <c r="D70" s="100">
        <f t="shared" si="0"/>
        <v>0.67</v>
      </c>
      <c r="E70" s="100">
        <f t="shared" si="2"/>
        <v>40.670509531759841</v>
      </c>
      <c r="F70" s="100">
        <f t="shared" si="3"/>
        <v>41.34</v>
      </c>
      <c r="G70" s="100">
        <f t="shared" si="1"/>
        <v>164.00813249464059</v>
      </c>
    </row>
    <row r="71" spans="1:7" x14ac:dyDescent="0.25">
      <c r="A71" s="98">
        <f t="shared" si="4"/>
        <v>45901</v>
      </c>
      <c r="B71" s="99">
        <v>57</v>
      </c>
      <c r="C71" s="83">
        <f t="shared" si="5"/>
        <v>164.00813249464059</v>
      </c>
      <c r="D71" s="100">
        <f t="shared" si="0"/>
        <v>0.53</v>
      </c>
      <c r="E71" s="100">
        <f t="shared" si="2"/>
        <v>40.802688687738055</v>
      </c>
      <c r="F71" s="100">
        <f t="shared" si="3"/>
        <v>41.34</v>
      </c>
      <c r="G71" s="100">
        <f t="shared" si="1"/>
        <v>123.20544380690254</v>
      </c>
    </row>
    <row r="72" spans="1:7" x14ac:dyDescent="0.25">
      <c r="A72" s="98">
        <f t="shared" si="4"/>
        <v>45931</v>
      </c>
      <c r="B72" s="99">
        <v>58</v>
      </c>
      <c r="C72" s="83">
        <f t="shared" si="5"/>
        <v>123.20544380690254</v>
      </c>
      <c r="D72" s="100">
        <f t="shared" si="0"/>
        <v>0.4</v>
      </c>
      <c r="E72" s="100">
        <f t="shared" si="2"/>
        <v>40.935297425973211</v>
      </c>
      <c r="F72" s="100">
        <f t="shared" si="3"/>
        <v>41.34</v>
      </c>
      <c r="G72" s="100">
        <f t="shared" si="1"/>
        <v>82.270146380929333</v>
      </c>
    </row>
    <row r="73" spans="1:7" x14ac:dyDescent="0.25">
      <c r="A73" s="98">
        <f t="shared" si="4"/>
        <v>45962</v>
      </c>
      <c r="B73" s="99">
        <v>59</v>
      </c>
      <c r="C73" s="83">
        <f t="shared" si="5"/>
        <v>82.270146380929333</v>
      </c>
      <c r="D73" s="100">
        <f t="shared" si="0"/>
        <v>0.27</v>
      </c>
      <c r="E73" s="100">
        <f t="shared" si="2"/>
        <v>41.068337142607618</v>
      </c>
      <c r="F73" s="100">
        <f t="shared" si="3"/>
        <v>41.34</v>
      </c>
      <c r="G73" s="100">
        <f t="shared" si="1"/>
        <v>41.201809238321715</v>
      </c>
    </row>
    <row r="74" spans="1:7" x14ac:dyDescent="0.25">
      <c r="A74" s="98">
        <f t="shared" si="4"/>
        <v>45992</v>
      </c>
      <c r="B74" s="99">
        <v>60</v>
      </c>
      <c r="C74" s="83">
        <f>G73</f>
        <v>41.201809238321715</v>
      </c>
      <c r="D74" s="100">
        <f>ROUND(C74*$E$11/12,2)</f>
        <v>0.13</v>
      </c>
      <c r="E74" s="100">
        <f t="shared" si="2"/>
        <v>41.201809238321097</v>
      </c>
      <c r="F74" s="100">
        <f t="shared" si="3"/>
        <v>41.34</v>
      </c>
      <c r="G74" s="100">
        <f>C74-E74</f>
        <v>6.1817218011128716E-13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ontrollitud xmlns="9b75d5ef-9f4b-4445-abe8-84a77c292844"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ADF59-FB1D-43F9-AEF5-047112E00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9BBD20D-3BE7-444E-B5AE-0481F25A531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9b75d5ef-9f4b-4445-abe8-84a77c292844"/>
    <ds:schemaRef ds:uri="http://www.w3.org/XML/1998/namespace"/>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Lisa 3</vt:lpstr>
      <vt:lpstr>annuiteetgraafik lisa 6.1</vt:lpstr>
      <vt:lpstr>annuiteetgraafik lisa 6.2</vt:lpstr>
      <vt:lpstr>Annuiteetgraafik BIL</vt:lpstr>
      <vt:lpstr>Annuiteetgraafik INV</vt:lpstr>
      <vt:lpstr>Annuiteetgraafik TS</vt:lpstr>
      <vt:lpstr>Annuiteetgraafik ES</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Helen Nook</cp:lastModifiedBy>
  <cp:lastPrinted>2010-12-22T22:08:13Z</cp:lastPrinted>
  <dcterms:created xsi:type="dcterms:W3CDTF">2009-11-20T06:24:07Z</dcterms:created>
  <dcterms:modified xsi:type="dcterms:W3CDTF">2020-05-04T12:40:12Z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0x010100631DA7DF3856F8439F509C6DE8795A43</vt:lpwstr>
  </property>
</Properties>
</file>